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booklists21\"/>
    </mc:Choice>
  </mc:AlternateContent>
  <xr:revisionPtr revIDLastSave="0" documentId="8_{7CF2F5B6-B408-4116-99C8-D4627B6C4ADE}" xr6:coauthVersionLast="47" xr6:coauthVersionMax="47" xr10:uidLastSave="{00000000-0000-0000-0000-000000000000}"/>
  <bookViews>
    <workbookView xWindow="-120" yWindow="-120" windowWidth="29040" windowHeight="15720"/>
  </bookViews>
  <sheets>
    <sheet name="רשימת ספרים מאגרים - מכון אופק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</calcChain>
</file>

<file path=xl/sharedStrings.xml><?xml version="1.0" encoding="utf-8"?>
<sst xmlns="http://schemas.openxmlformats.org/spreadsheetml/2006/main" count="230" uniqueCount="132">
  <si>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</si>
  <si>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</si>
  <si>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</si>
  <si>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</si>
  <si>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</si>
  <si>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</si>
  <si>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</si>
  <si>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</si>
  <si>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אוצר הגאונים החדש - בבא מציעא</t>
  </si>
  <si>
    <t>אוצר הגאונים החדש</t>
  </si>
  <si>
    <t>ירושלים</t>
  </si>
  <si>
    <t>תשע"ב</t>
  </si>
  <si>
    <t>תלמוד בבלי</t>
  </si>
  <si>
    <t>אור הגנוז - 2 כרכים</t>
  </si>
  <si>
    <t>אחד מתקיפי קמאי מתלמידי הרשב"א - רבינו ברוך ב"ר שמואל הספרדי</t>
  </si>
  <si>
    <t>תשס"ח</t>
  </si>
  <si>
    <t>בין המסילות</t>
  </si>
  <si>
    <t>שושנה אברהם</t>
  </si>
  <si>
    <t>תשס"ז</t>
  </si>
  <si>
    <t>מחשבה ומוסר, נושאים שונים</t>
  </si>
  <si>
    <t>בית הבחירה - אבות</t>
  </si>
  <si>
    <t>מאירי, מנחם בן שלמה</t>
  </si>
  <si>
    <t>תשנ"ח</t>
  </si>
  <si>
    <t>משנה</t>
  </si>
  <si>
    <t>דפים מפירוש לרי"ף הלכות תפילין</t>
  </si>
  <si>
    <t>אלמדארי, יהודה</t>
  </si>
  <si>
    <t>תשע"ו</t>
  </si>
  <si>
    <t>דרך בינה - ספר שופטים</t>
  </si>
  <si>
    <t>שושנה אברהם בן זבולון</t>
  </si>
  <si>
    <t>תשס"ג</t>
  </si>
  <si>
    <t>תנ''ך</t>
  </si>
  <si>
    <t>זכר צדיק</t>
  </si>
  <si>
    <t>יוסף ב"ר צדיק</t>
  </si>
  <si>
    <t>תשנ"ד</t>
  </si>
  <si>
    <t>הלכה ומנהג, מועדי ישראל</t>
  </si>
  <si>
    <t>חידושי הר"א על מסכת נדה</t>
  </si>
  <si>
    <t>חידושי הר"א</t>
  </si>
  <si>
    <t>תשמ"ד</t>
  </si>
  <si>
    <t>חידושי רבינו דוד - פסחים</t>
  </si>
  <si>
    <t>בונפיד, דוד בן ראובן</t>
  </si>
  <si>
    <t>תשנ"ז</t>
  </si>
  <si>
    <t>חידושים על התורה לרבינו תם ובית מדרשו</t>
  </si>
  <si>
    <t>יעקב בן מאיר (רבינו תם)</t>
  </si>
  <si>
    <t>תשע"ז</t>
  </si>
  <si>
    <t>יד רמה - קידושין</t>
  </si>
  <si>
    <t>אבולעפיה, מאיר בן טודרוס הלוי</t>
  </si>
  <si>
    <t>תש"ס</t>
  </si>
  <si>
    <t>יד רמה ושיטות קדמונים - 2 כרכים</t>
  </si>
  <si>
    <t>תשס"ב</t>
  </si>
  <si>
    <t>יד רמה ושיטת הקדמונים &lt;הקדמה&gt;</t>
  </si>
  <si>
    <t>מאה שערים</t>
  </si>
  <si>
    <t>קפשאלי, אליהו בן אלקנה</t>
  </si>
  <si>
    <t>תשע"ה</t>
  </si>
  <si>
    <t>מטה זבולון - 2 כרכים</t>
  </si>
  <si>
    <t>שושנה, זבולון</t>
  </si>
  <si>
    <t>מסילת ישרים &lt;מהדורת אופק&gt; - 2 כרכים</t>
  </si>
  <si>
    <t>לוצאטו, משה חיים בן יעקב חי (רמח"ל)</t>
  </si>
  <si>
    <t>תשנ"ט</t>
  </si>
  <si>
    <t>מחשבה ומוסר</t>
  </si>
  <si>
    <t>מסילת ישרים (אנגלית) - 2 כרכים</t>
  </si>
  <si>
    <t>קליבלנד</t>
  </si>
  <si>
    <t>תש"ע</t>
  </si>
  <si>
    <t>מסילת ישרים השלם &lt;עם ביאור בין המסילות&gt;</t>
  </si>
  <si>
    <t>לוצאטו, משה חיים בן יעקב חי (רמח"ל) - שושנה אברהם</t>
  </si>
  <si>
    <t>תשע"ט</t>
  </si>
  <si>
    <t>מקראי קודש (אנגלית)</t>
  </si>
  <si>
    <t>קופלמאן, קלמן אליהו בן שמואל צבי</t>
  </si>
  <si>
    <t>תשע"ג</t>
  </si>
  <si>
    <t>מועדי ישראל</t>
  </si>
  <si>
    <t>משנה תורה להרמב"ם &lt;כת"י אוקספורד&gt;</t>
  </si>
  <si>
    <t>הבלין, שלמה זלמן (מבוא והערות)</t>
  </si>
  <si>
    <t>ירושלים-קליבלנד</t>
  </si>
  <si>
    <t>הלכה ומנהג</t>
  </si>
  <si>
    <t>משנת ראשונים</t>
  </si>
  <si>
    <t>הירשפלד, ברוך חיים בן משה</t>
  </si>
  <si>
    <t>ויקליף</t>
  </si>
  <si>
    <t>תשנ"ב</t>
  </si>
  <si>
    <t>סדר הקבלה</t>
  </si>
  <si>
    <t>תשס"ו</t>
  </si>
  <si>
    <t>ספר איוב מבית מדרשו של רש"י</t>
  </si>
  <si>
    <t>רש"י, רבינו תם, תלמיד רש"י</t>
  </si>
  <si>
    <t>ספרא דבי רב &lt;מהדורת אופק&gt;  - 3 כרכים</t>
  </si>
  <si>
    <t>ספרא. תשנ"א</t>
  </si>
  <si>
    <t>תשנ"א</t>
  </si>
  <si>
    <t>שאר ספרי חז''ל</t>
  </si>
  <si>
    <t>ספרים באנגלית - Hebrew Manuscripts A Treasured Legacy</t>
  </si>
  <si>
    <t>RICHLER, BINYAMIN</t>
  </si>
  <si>
    <t>תש"נ</t>
  </si>
  <si>
    <t>פירוש לספר יונה</t>
  </si>
  <si>
    <t>חיון, יוסף בן אברהם</t>
  </si>
  <si>
    <t>חש"ד</t>
  </si>
  <si>
    <t>פירוש לספר יחזקאל - 2 כרכים</t>
  </si>
  <si>
    <t>פירוש לספר עובדיה</t>
  </si>
  <si>
    <t>פירוש רבינו אברהם מן ההר - נזיר</t>
  </si>
  <si>
    <t>אברהם דמונפשלייר מן ההר</t>
  </si>
  <si>
    <t>פירוש רבינו חננאל בן שמואל - עירובין</t>
  </si>
  <si>
    <t>חננאל בן שמואל</t>
  </si>
  <si>
    <t>תשנ"ו</t>
  </si>
  <si>
    <t>פירוש רבינו יהודה אלמדארי &lt;על הרי"ף&gt;  - 5 כרכים</t>
  </si>
  <si>
    <t>פירוש רבינו פרחיה ב"ר נסים - שבת</t>
  </si>
  <si>
    <t>פרחיה בן ניסים</t>
  </si>
  <si>
    <t>קודש הלולים</t>
  </si>
  <si>
    <t>רבינו ברוך ב"ר שמואל הספרדי - קידושין</t>
  </si>
  <si>
    <t>ברוך ב"ר שמואל הספרדי</t>
  </si>
  <si>
    <t>שיטה למסכת מגילה</t>
  </si>
  <si>
    <t>מחכמי פרובאנס, איטליה וספרד</t>
  </si>
  <si>
    <t>שיטה מקובצת &lt;מהדורת אופק&gt;  - 4 כרכים</t>
  </si>
  <si>
    <t>אשכנזי, בצלאל בן אברהם</t>
  </si>
  <si>
    <t>תשס"ט</t>
  </si>
  <si>
    <t>תוספות הרא"ש &lt;מכון אופק&gt; - חגיגה</t>
  </si>
  <si>
    <t>אשר בן יעקב (הרא"ש)</t>
  </si>
  <si>
    <t>תוספות הרא"ש &lt;מכון אופק&gt;  - 2 כרכים</t>
  </si>
  <si>
    <t>אשר בן יחיאל (רא"ש)</t>
  </si>
  <si>
    <t>תשע"ח</t>
  </si>
  <si>
    <t>תוספות ישנים השלם - יבמות</t>
  </si>
  <si>
    <t>תוספות ישנים</t>
  </si>
  <si>
    <t>תוספות ר"י הזקן ותלמידו - 3 כרכים</t>
  </si>
  <si>
    <t>יצחק בן שמואל הזקן</t>
  </si>
  <si>
    <t>תוספתא עם פירוש תולדות יצחק - מגילה</t>
  </si>
  <si>
    <t>סגל, יצחק איצק</t>
  </si>
  <si>
    <t>תורת כהנים &lt;מהדורת אופק&gt;  - 5 כרכים</t>
  </si>
  <si>
    <t>תורת כהנים</t>
  </si>
  <si>
    <t>תיקון חג הפסח</t>
  </si>
  <si>
    <t>תלמידי רבינו יונה וחכמי קטלוניה</t>
  </si>
  <si>
    <t>מועדי ישראל, תפלות בקשות פיוטים ושירה</t>
  </si>
  <si>
    <t>תיקון חג הפסח לתלמידי רבינו יונה, הריטב"א וחכמי קטלוניה</t>
  </si>
  <si>
    <t>תשובות הגאונים החדשות</t>
  </si>
  <si>
    <t>שאלות ותשובות</t>
  </si>
  <si>
    <t>תשובות רב נטרונאי גאון</t>
  </si>
  <si>
    <t>נטרונאי גאון</t>
  </si>
  <si>
    <t>תשע"א</t>
  </si>
  <si>
    <t>תשובות רב נטרונאי גאון (מהדורא ג)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</si>
</sst>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rightToLeft="1" tabSelected="1" workbookViewId="0"/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175503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HYPERLINK(_xlfn.CONCAT("https://tablet.otzar.org/",CHAR(35),"/book/175503/p/-1/t/1/fs/0/start/0/end/0/c"),"אוצר הגאונים החדש - בבא מציעא")</f>
        <v>אוצר הגאונים החדש - בבא מציעא</v>
      </c>
      <c r="H2" t="str">
        <f>_xlfn.CONCAT("https://tablet.otzar.org/",CHAR(35),"/book/175503/p/-1/t/1/fs/0/start/0/end/0/c")</f>
        <v>https://tablet.otzar.org/#/book/175503/p/-1/t/1/fs/0/start/0/end/0/c</v>
      </c>
    </row>
    <row r="3" spans="1:8" x14ac:dyDescent="0.25">
      <c r="A3">
        <v>638120</v>
      </c>
      <c r="B3" t="s">
        <v>13</v>
      </c>
      <c r="C3" t="s">
        <v>14</v>
      </c>
      <c r="D3" t="s">
        <v>10</v>
      </c>
      <c r="E3" t="s">
        <v>15</v>
      </c>
      <c r="G3" t="str">
        <f>HYPERLINK(_xlfn.CONCAT("https://tablet.otzar.org/",CHAR(35),"/exKotar/638120"),"אור הגנוז - 2 כרכים")</f>
        <v>אור הגנוז - 2 כרכים</v>
      </c>
      <c r="H3" t="str">
        <f>_xlfn.CONCAT("https://tablet.otzar.org/",CHAR(35),"/exKotar/638120")</f>
        <v>https://tablet.otzar.org/#/exKotar/638120</v>
      </c>
    </row>
    <row r="4" spans="1:8" x14ac:dyDescent="0.25">
      <c r="A4">
        <v>175316</v>
      </c>
      <c r="B4" t="s">
        <v>16</v>
      </c>
      <c r="C4" t="s">
        <v>17</v>
      </c>
      <c r="D4" t="s">
        <v>10</v>
      </c>
      <c r="E4" t="s">
        <v>18</v>
      </c>
      <c r="F4" t="s">
        <v>19</v>
      </c>
      <c r="G4" t="str">
        <f>HYPERLINK(_xlfn.CONCAT("https://tablet.otzar.org/",CHAR(35),"/book/175316/p/-1/t/1/fs/0/start/0/end/0/c"),"בין המסילות")</f>
        <v>בין המסילות</v>
      </c>
      <c r="H4" t="str">
        <f>_xlfn.CONCAT("https://tablet.otzar.org/",CHAR(35),"/book/175316/p/-1/t/1/fs/0/start/0/end/0/c")</f>
        <v>https://tablet.otzar.org/#/book/175316/p/-1/t/1/fs/0/start/0/end/0/c</v>
      </c>
    </row>
    <row r="5" spans="1:8" x14ac:dyDescent="0.25">
      <c r="A5">
        <v>175697</v>
      </c>
      <c r="B5" t="s">
        <v>20</v>
      </c>
      <c r="C5" t="s">
        <v>21</v>
      </c>
      <c r="D5" t="s">
        <v>10</v>
      </c>
      <c r="E5" t="s">
        <v>22</v>
      </c>
      <c r="F5" t="s">
        <v>23</v>
      </c>
      <c r="G5" t="str">
        <f>HYPERLINK(_xlfn.CONCAT("https://tablet.otzar.org/",CHAR(35),"/book/175697/p/-1/t/1/fs/0/start/0/end/0/c"),"בית הבחירה - אבות")</f>
        <v>בית הבחירה - אבות</v>
      </c>
      <c r="H5" t="str">
        <f>_xlfn.CONCAT("https://tablet.otzar.org/",CHAR(35),"/book/175697/p/-1/t/1/fs/0/start/0/end/0/c")</f>
        <v>https://tablet.otzar.org/#/book/175697/p/-1/t/1/fs/0/start/0/end/0/c</v>
      </c>
    </row>
    <row r="6" spans="1:8" x14ac:dyDescent="0.25">
      <c r="A6">
        <v>194884</v>
      </c>
      <c r="B6" t="s">
        <v>24</v>
      </c>
      <c r="C6" t="s">
        <v>25</v>
      </c>
      <c r="D6" t="s">
        <v>10</v>
      </c>
      <c r="E6" t="s">
        <v>26</v>
      </c>
      <c r="G6" t="str">
        <f>HYPERLINK(_xlfn.CONCAT("https://tablet.otzar.org/",CHAR(35),"/book/194884/p/-1/t/1/fs/0/start/0/end/0/c"),"דפים מפירוש לרי""""ף הלכות תפילין")</f>
        <v>דפים מפירוש לרי""ף הלכות תפילין</v>
      </c>
      <c r="H6" t="str">
        <f>_xlfn.CONCAT("https://tablet.otzar.org/",CHAR(35),"/book/194884/p/-1/t/1/fs/0/start/0/end/0/c")</f>
        <v>https://tablet.otzar.org/#/book/194884/p/-1/t/1/fs/0/start/0/end/0/c</v>
      </c>
    </row>
    <row r="7" spans="1:8" x14ac:dyDescent="0.25">
      <c r="A7">
        <v>175321</v>
      </c>
      <c r="B7" t="s">
        <v>27</v>
      </c>
      <c r="C7" t="s">
        <v>28</v>
      </c>
      <c r="D7" t="s">
        <v>10</v>
      </c>
      <c r="E7" t="s">
        <v>29</v>
      </c>
      <c r="F7" t="s">
        <v>30</v>
      </c>
      <c r="G7" t="str">
        <f>HYPERLINK(_xlfn.CONCAT("https://tablet.otzar.org/",CHAR(35),"/book/175321/p/-1/t/1/fs/0/start/0/end/0/c"),"דרך בינה - ספר שופטים")</f>
        <v>דרך בינה - ספר שופטים</v>
      </c>
      <c r="H7" t="str">
        <f>_xlfn.CONCAT("https://tablet.otzar.org/",CHAR(35),"/book/175321/p/-1/t/1/fs/0/start/0/end/0/c")</f>
        <v>https://tablet.otzar.org/#/book/175321/p/-1/t/1/fs/0/start/0/end/0/c</v>
      </c>
    </row>
    <row r="8" spans="1:8" x14ac:dyDescent="0.25">
      <c r="A8">
        <v>175326</v>
      </c>
      <c r="B8" t="s">
        <v>31</v>
      </c>
      <c r="C8" t="s">
        <v>32</v>
      </c>
      <c r="D8" t="s">
        <v>10</v>
      </c>
      <c r="E8" t="s">
        <v>33</v>
      </c>
      <c r="F8" t="s">
        <v>34</v>
      </c>
      <c r="G8" t="str">
        <f>HYPERLINK(_xlfn.CONCAT("https://tablet.otzar.org/",CHAR(35),"/book/175326/p/-1/t/1/fs/0/start/0/end/0/c"),"זכר צדיק")</f>
        <v>זכר צדיק</v>
      </c>
      <c r="H8" t="str">
        <f>_xlfn.CONCAT("https://tablet.otzar.org/",CHAR(35),"/book/175326/p/-1/t/1/fs/0/start/0/end/0/c")</f>
        <v>https://tablet.otzar.org/#/book/175326/p/-1/t/1/fs/0/start/0/end/0/c</v>
      </c>
    </row>
    <row r="9" spans="1:8" x14ac:dyDescent="0.25">
      <c r="A9">
        <v>175339</v>
      </c>
      <c r="B9" t="s">
        <v>35</v>
      </c>
      <c r="C9" t="s">
        <v>36</v>
      </c>
      <c r="D9" t="s">
        <v>10</v>
      </c>
      <c r="E9" t="s">
        <v>37</v>
      </c>
      <c r="F9" t="s">
        <v>12</v>
      </c>
      <c r="G9" t="str">
        <f>HYPERLINK(_xlfn.CONCAT("https://tablet.otzar.org/",CHAR(35),"/book/175339/p/-1/t/1/fs/0/start/0/end/0/c"),"חידושי הר""""א על מסכת נדה")</f>
        <v>חידושי הר""א על מסכת נדה</v>
      </c>
      <c r="H9" t="str">
        <f>_xlfn.CONCAT("https://tablet.otzar.org/",CHAR(35),"/book/175339/p/-1/t/1/fs/0/start/0/end/0/c")</f>
        <v>https://tablet.otzar.org/#/book/175339/p/-1/t/1/fs/0/start/0/end/0/c</v>
      </c>
    </row>
    <row r="10" spans="1:8" x14ac:dyDescent="0.25">
      <c r="A10">
        <v>175319</v>
      </c>
      <c r="B10" t="s">
        <v>38</v>
      </c>
      <c r="C10" t="s">
        <v>39</v>
      </c>
      <c r="D10" t="s">
        <v>10</v>
      </c>
      <c r="E10" t="s">
        <v>40</v>
      </c>
      <c r="F10" t="s">
        <v>12</v>
      </c>
      <c r="G10" t="str">
        <f>HYPERLINK(_xlfn.CONCAT("https://tablet.otzar.org/",CHAR(35),"/book/175319/p/-1/t/1/fs/0/start/0/end/0/c"),"חידושי רבינו דוד - פסחים")</f>
        <v>חידושי רבינו דוד - פסחים</v>
      </c>
      <c r="H10" t="str">
        <f>_xlfn.CONCAT("https://tablet.otzar.org/",CHAR(35),"/book/175319/p/-1/t/1/fs/0/start/0/end/0/c")</f>
        <v>https://tablet.otzar.org/#/book/175319/p/-1/t/1/fs/0/start/0/end/0/c</v>
      </c>
    </row>
    <row r="11" spans="1:8" x14ac:dyDescent="0.25">
      <c r="A11">
        <v>631003</v>
      </c>
      <c r="B11" t="s">
        <v>41</v>
      </c>
      <c r="C11" t="s">
        <v>42</v>
      </c>
      <c r="D11" t="s">
        <v>10</v>
      </c>
      <c r="E11" t="s">
        <v>43</v>
      </c>
      <c r="F11" t="s">
        <v>30</v>
      </c>
      <c r="G11" t="str">
        <f>HYPERLINK(_xlfn.CONCAT("https://tablet.otzar.org/",CHAR(35),"/book/631003/p/-1/t/1/fs/0/start/0/end/0/c"),"חידושים על התורה לרבינו תם ובית מדרשו")</f>
        <v>חידושים על התורה לרבינו תם ובית מדרשו</v>
      </c>
      <c r="H11" t="str">
        <f>_xlfn.CONCAT("https://tablet.otzar.org/",CHAR(35),"/book/631003/p/-1/t/1/fs/0/start/0/end/0/c")</f>
        <v>https://tablet.otzar.org/#/book/631003/p/-1/t/1/fs/0/start/0/end/0/c</v>
      </c>
    </row>
    <row r="12" spans="1:8" x14ac:dyDescent="0.25">
      <c r="A12">
        <v>175341</v>
      </c>
      <c r="B12" t="s">
        <v>44</v>
      </c>
      <c r="C12" t="s">
        <v>45</v>
      </c>
      <c r="D12" t="s">
        <v>10</v>
      </c>
      <c r="E12" t="s">
        <v>46</v>
      </c>
      <c r="F12" t="s">
        <v>12</v>
      </c>
      <c r="G12" t="str">
        <f>HYPERLINK(_xlfn.CONCAT("https://tablet.otzar.org/",CHAR(35),"/book/175341/p/-1/t/1/fs/0/start/0/end/0/c"),"יד רמה - קידושין")</f>
        <v>יד רמה - קידושין</v>
      </c>
      <c r="H12" t="str">
        <f>_xlfn.CONCAT("https://tablet.otzar.org/",CHAR(35),"/book/175341/p/-1/t/1/fs/0/start/0/end/0/c")</f>
        <v>https://tablet.otzar.org/#/book/175341/p/-1/t/1/fs/0/start/0/end/0/c</v>
      </c>
    </row>
    <row r="13" spans="1:8" x14ac:dyDescent="0.25">
      <c r="A13">
        <v>175333</v>
      </c>
      <c r="B13" t="s">
        <v>47</v>
      </c>
      <c r="C13" t="s">
        <v>45</v>
      </c>
      <c r="D13" t="s">
        <v>10</v>
      </c>
      <c r="E13" t="s">
        <v>48</v>
      </c>
      <c r="F13" t="s">
        <v>12</v>
      </c>
      <c r="G13" t="str">
        <f>HYPERLINK(_xlfn.CONCAT("https://tablet.otzar.org/",CHAR(35),"/exKotar/175333"),"יד רמה ושיטות קדמונים - 2 כרכים")</f>
        <v>יד רמה ושיטות קדמונים - 2 כרכים</v>
      </c>
      <c r="H13" t="str">
        <f>_xlfn.CONCAT("https://tablet.otzar.org/",CHAR(35),"/exKotar/175333")</f>
        <v>https://tablet.otzar.org/#/exKotar/175333</v>
      </c>
    </row>
    <row r="14" spans="1:8" x14ac:dyDescent="0.25">
      <c r="A14">
        <v>191071</v>
      </c>
      <c r="B14" t="s">
        <v>49</v>
      </c>
      <c r="C14" t="s">
        <v>45</v>
      </c>
      <c r="D14" t="s">
        <v>10</v>
      </c>
      <c r="E14" t="s">
        <v>40</v>
      </c>
      <c r="F14" t="s">
        <v>12</v>
      </c>
      <c r="G14" t="str">
        <f>HYPERLINK(_xlfn.CONCAT("https://tablet.otzar.org/",CHAR(35),"/book/191071/p/-1/t/1/fs/0/start/0/end/0/c"),"יד רמה ושיטת הקדמונים &lt;הקדמה&gt;")</f>
        <v>יד רמה ושיטת הקדמונים &lt;הקדמה&gt;</v>
      </c>
      <c r="H14" t="str">
        <f>_xlfn.CONCAT("https://tablet.otzar.org/",CHAR(35),"/book/191071/p/-1/t/1/fs/0/start/0/end/0/c")</f>
        <v>https://tablet.otzar.org/#/book/191071/p/-1/t/1/fs/0/start/0/end/0/c</v>
      </c>
    </row>
    <row r="15" spans="1:8" x14ac:dyDescent="0.25">
      <c r="A15">
        <v>601088</v>
      </c>
      <c r="B15" t="s">
        <v>50</v>
      </c>
      <c r="C15" t="s">
        <v>51</v>
      </c>
      <c r="D15" t="s">
        <v>10</v>
      </c>
      <c r="E15" t="s">
        <v>52</v>
      </c>
      <c r="G15" t="str">
        <f>HYPERLINK(_xlfn.CONCAT("https://tablet.otzar.org/",CHAR(35),"/book/601088/p/-1/t/1/fs/0/start/0/end/0/c"),"מאה שערים")</f>
        <v>מאה שערים</v>
      </c>
      <c r="H15" t="str">
        <f>_xlfn.CONCAT("https://tablet.otzar.org/",CHAR(35),"/book/601088/p/-1/t/1/fs/0/start/0/end/0/c")</f>
        <v>https://tablet.otzar.org/#/book/601088/p/-1/t/1/fs/0/start/0/end/0/c</v>
      </c>
    </row>
    <row r="16" spans="1:8" x14ac:dyDescent="0.25">
      <c r="A16">
        <v>175325</v>
      </c>
      <c r="B16" t="s">
        <v>53</v>
      </c>
      <c r="C16" t="s">
        <v>54</v>
      </c>
      <c r="D16" t="s">
        <v>10</v>
      </c>
      <c r="E16" t="s">
        <v>11</v>
      </c>
      <c r="F16" t="s">
        <v>30</v>
      </c>
      <c r="G16" t="str">
        <f>HYPERLINK(_xlfn.CONCAT("https://tablet.otzar.org/",CHAR(35),"/exKotar/175325"),"מטה זבולון - 2 כרכים")</f>
        <v>מטה זבולון - 2 כרכים</v>
      </c>
      <c r="H16" t="str">
        <f>_xlfn.CONCAT("https://tablet.otzar.org/",CHAR(35),"/exKotar/175325")</f>
        <v>https://tablet.otzar.org/#/exKotar/175325</v>
      </c>
    </row>
    <row r="17" spans="1:8" x14ac:dyDescent="0.25">
      <c r="A17">
        <v>175337</v>
      </c>
      <c r="B17" t="s">
        <v>55</v>
      </c>
      <c r="C17" t="s">
        <v>56</v>
      </c>
      <c r="D17" t="s">
        <v>10</v>
      </c>
      <c r="E17" t="s">
        <v>57</v>
      </c>
      <c r="F17" t="s">
        <v>58</v>
      </c>
      <c r="G17" t="str">
        <f>HYPERLINK(_xlfn.CONCAT("https://tablet.otzar.org/",CHAR(35),"/exKotar/175337"),"מסילת ישרים &lt;מהדורת אופק&gt; - 2 כרכים")</f>
        <v>מסילת ישרים &lt;מהדורת אופק&gt; - 2 כרכים</v>
      </c>
      <c r="H17" t="str">
        <f>_xlfn.CONCAT("https://tablet.otzar.org/",CHAR(35),"/exKotar/175337")</f>
        <v>https://tablet.otzar.org/#/exKotar/175337</v>
      </c>
    </row>
    <row r="18" spans="1:8" x14ac:dyDescent="0.25">
      <c r="A18">
        <v>175500</v>
      </c>
      <c r="B18" t="s">
        <v>59</v>
      </c>
      <c r="C18" t="s">
        <v>56</v>
      </c>
      <c r="D18" t="s">
        <v>60</v>
      </c>
      <c r="E18" t="s">
        <v>61</v>
      </c>
      <c r="F18" t="s">
        <v>58</v>
      </c>
      <c r="G18" t="str">
        <f>HYPERLINK(_xlfn.CONCAT("https://tablet.otzar.org/",CHAR(35),"/exKotar/175500"),"מסילת ישרים (אנגלית) - 2 כרכים")</f>
        <v>מסילת ישרים (אנגלית) - 2 כרכים</v>
      </c>
      <c r="H18" t="str">
        <f>_xlfn.CONCAT("https://tablet.otzar.org/",CHAR(35),"/exKotar/175500")</f>
        <v>https://tablet.otzar.org/#/exKotar/175500</v>
      </c>
    </row>
    <row r="19" spans="1:8" x14ac:dyDescent="0.25">
      <c r="A19">
        <v>638117</v>
      </c>
      <c r="B19" t="s">
        <v>62</v>
      </c>
      <c r="C19" t="s">
        <v>63</v>
      </c>
      <c r="D19" t="s">
        <v>10</v>
      </c>
      <c r="E19" t="s">
        <v>64</v>
      </c>
      <c r="G19" t="str">
        <f>HYPERLINK(_xlfn.CONCAT("https://tablet.otzar.org/",CHAR(35),"/book/638117/p/-1/t/1/fs/0/start/0/end/0/c"),"מסילת ישרים השלם &lt;עם ביאור בין המסילות&gt;")</f>
        <v>מסילת ישרים השלם &lt;עם ביאור בין המסילות&gt;</v>
      </c>
      <c r="H19" t="str">
        <f>_xlfn.CONCAT("https://tablet.otzar.org/",CHAR(35),"/book/638117/p/-1/t/1/fs/0/start/0/end/0/c")</f>
        <v>https://tablet.otzar.org/#/book/638117/p/-1/t/1/fs/0/start/0/end/0/c</v>
      </c>
    </row>
    <row r="20" spans="1:8" x14ac:dyDescent="0.25">
      <c r="A20">
        <v>175497</v>
      </c>
      <c r="B20" t="s">
        <v>65</v>
      </c>
      <c r="C20" t="s">
        <v>66</v>
      </c>
      <c r="D20" t="s">
        <v>60</v>
      </c>
      <c r="E20" t="s">
        <v>67</v>
      </c>
      <c r="F20" t="s">
        <v>68</v>
      </c>
      <c r="G20" t="str">
        <f>HYPERLINK(_xlfn.CONCAT("https://tablet.otzar.org/",CHAR(35),"/book/175497/p/-1/t/1/fs/0/start/0/end/0/c"),"מקראי קודש (אנגלית)")</f>
        <v>מקראי קודש (אנגלית)</v>
      </c>
      <c r="H20" t="str">
        <f>_xlfn.CONCAT("https://tablet.otzar.org/",CHAR(35),"/book/175497/p/-1/t/1/fs/0/start/0/end/0/c")</f>
        <v>https://tablet.otzar.org/#/book/175497/p/-1/t/1/fs/0/start/0/end/0/c</v>
      </c>
    </row>
    <row r="21" spans="1:8" x14ac:dyDescent="0.25">
      <c r="A21">
        <v>175315</v>
      </c>
      <c r="B21" t="s">
        <v>69</v>
      </c>
      <c r="C21" t="s">
        <v>70</v>
      </c>
      <c r="D21" t="s">
        <v>71</v>
      </c>
      <c r="E21" t="s">
        <v>40</v>
      </c>
      <c r="F21" t="s">
        <v>72</v>
      </c>
      <c r="G21" t="str">
        <f>HYPERLINK(_xlfn.CONCAT("https://tablet.otzar.org/",CHAR(35),"/book/175315/p/-1/t/1/fs/0/start/0/end/0/c"),"משנה תורה להרמב""""ם &lt;כת""""י אוקספורד&gt;")</f>
        <v>משנה תורה להרמב""ם &lt;כת""י אוקספורד&gt;</v>
      </c>
      <c r="H21" t="str">
        <f>_xlfn.CONCAT("https://tablet.otzar.org/",CHAR(35),"/book/175315/p/-1/t/1/fs/0/start/0/end/0/c")</f>
        <v>https://tablet.otzar.org/#/book/175315/p/-1/t/1/fs/0/start/0/end/0/c</v>
      </c>
    </row>
    <row r="22" spans="1:8" x14ac:dyDescent="0.25">
      <c r="A22">
        <v>176159</v>
      </c>
      <c r="B22" t="s">
        <v>73</v>
      </c>
      <c r="C22" t="s">
        <v>74</v>
      </c>
      <c r="D22" t="s">
        <v>75</v>
      </c>
      <c r="E22" t="s">
        <v>76</v>
      </c>
      <c r="F22" t="s">
        <v>72</v>
      </c>
      <c r="G22" t="str">
        <f>HYPERLINK(_xlfn.CONCAT("https://tablet.otzar.org/",CHAR(35),"/book/176159/p/-1/t/1/fs/0/start/0/end/0/c"),"משנת ראשונים")</f>
        <v>משנת ראשונים</v>
      </c>
      <c r="H22" t="str">
        <f>_xlfn.CONCAT("https://tablet.otzar.org/",CHAR(35),"/book/176159/p/-1/t/1/fs/0/start/0/end/0/c")</f>
        <v>https://tablet.otzar.org/#/book/176159/p/-1/t/1/fs/0/start/0/end/0/c</v>
      </c>
    </row>
    <row r="23" spans="1:8" x14ac:dyDescent="0.25">
      <c r="A23">
        <v>176730</v>
      </c>
      <c r="B23" t="s">
        <v>77</v>
      </c>
      <c r="C23" t="s">
        <v>21</v>
      </c>
      <c r="D23" t="s">
        <v>10</v>
      </c>
      <c r="E23" t="s">
        <v>78</v>
      </c>
      <c r="G23" t="str">
        <f>HYPERLINK(_xlfn.CONCAT("https://tablet.otzar.org/",CHAR(35),"/book/176730/p/-1/t/1/fs/0/start/0/end/0/c"),"סדר הקבלה")</f>
        <v>סדר הקבלה</v>
      </c>
      <c r="H23" t="str">
        <f>_xlfn.CONCAT("https://tablet.otzar.org/",CHAR(35),"/book/176730/p/-1/t/1/fs/0/start/0/end/0/c")</f>
        <v>https://tablet.otzar.org/#/book/176730/p/-1/t/1/fs/0/start/0/end/0/c</v>
      </c>
    </row>
    <row r="24" spans="1:8" x14ac:dyDescent="0.25">
      <c r="A24">
        <v>175329</v>
      </c>
      <c r="B24" t="s">
        <v>79</v>
      </c>
      <c r="C24" t="s">
        <v>80</v>
      </c>
      <c r="D24" t="s">
        <v>10</v>
      </c>
      <c r="E24" t="s">
        <v>46</v>
      </c>
      <c r="F24" t="s">
        <v>30</v>
      </c>
      <c r="G24" t="str">
        <f>HYPERLINK(_xlfn.CONCAT("https://tablet.otzar.org/",CHAR(35),"/book/175329/p/-1/t/1/fs/0/start/0/end/0/c"),"ספר איוב מבית מדרשו של רש""""י")</f>
        <v>ספר איוב מבית מדרשו של רש""י</v>
      </c>
      <c r="H24" t="str">
        <f>_xlfn.CONCAT("https://tablet.otzar.org/",CHAR(35),"/book/175329/p/-1/t/1/fs/0/start/0/end/0/c")</f>
        <v>https://tablet.otzar.org/#/book/175329/p/-1/t/1/fs/0/start/0/end/0/c</v>
      </c>
    </row>
    <row r="25" spans="1:8" x14ac:dyDescent="0.25">
      <c r="A25">
        <v>175312</v>
      </c>
      <c r="B25" t="s">
        <v>81</v>
      </c>
      <c r="C25" t="s">
        <v>82</v>
      </c>
      <c r="D25" t="s">
        <v>71</v>
      </c>
      <c r="E25" t="s">
        <v>83</v>
      </c>
      <c r="F25" t="s">
        <v>84</v>
      </c>
      <c r="G25" t="str">
        <f>HYPERLINK(_xlfn.CONCAT("https://tablet.otzar.org/",CHAR(35),"/exKotar/175312"),"ספרא דבי רב &lt;מהדורת אופק&gt;  - 3 כרכים")</f>
        <v>ספרא דבי רב &lt;מהדורת אופק&gt;  - 3 כרכים</v>
      </c>
      <c r="H25" t="str">
        <f>_xlfn.CONCAT("https://tablet.otzar.org/",CHAR(35),"/exKotar/175312")</f>
        <v>https://tablet.otzar.org/#/exKotar/175312</v>
      </c>
    </row>
    <row r="26" spans="1:8" x14ac:dyDescent="0.25">
      <c r="A26">
        <v>175343</v>
      </c>
      <c r="B26" t="s">
        <v>85</v>
      </c>
      <c r="C26" t="s">
        <v>86</v>
      </c>
      <c r="D26" t="s">
        <v>10</v>
      </c>
      <c r="E26" t="s">
        <v>87</v>
      </c>
      <c r="G26" t="str">
        <f>HYPERLINK(_xlfn.CONCAT("https://tablet.otzar.org/",CHAR(35),"/book/175343/p/-1/t/1/fs/0/start/0/end/0/c"),"ספרים באנגלית - Hebrew Manuscripts A Treasured Legacy")</f>
        <v>ספרים באנגלית - Hebrew Manuscripts A Treasured Legacy</v>
      </c>
      <c r="H26" t="str">
        <f>_xlfn.CONCAT("https://tablet.otzar.org/",CHAR(35),"/book/175343/p/-1/t/1/fs/0/start/0/end/0/c")</f>
        <v>https://tablet.otzar.org/#/book/175343/p/-1/t/1/fs/0/start/0/end/0/c</v>
      </c>
    </row>
    <row r="27" spans="1:8" x14ac:dyDescent="0.25">
      <c r="A27">
        <v>175496</v>
      </c>
      <c r="B27" t="s">
        <v>88</v>
      </c>
      <c r="C27" t="s">
        <v>89</v>
      </c>
      <c r="D27" t="s">
        <v>10</v>
      </c>
      <c r="E27" t="s">
        <v>90</v>
      </c>
      <c r="F27" t="s">
        <v>30</v>
      </c>
      <c r="G27" t="str">
        <f>HYPERLINK(_xlfn.CONCAT("https://tablet.otzar.org/",CHAR(35),"/book/175496/p/-1/t/1/fs/0/start/0/end/0/c"),"פירוש לספר יונה")</f>
        <v>פירוש לספר יונה</v>
      </c>
      <c r="H27" t="str">
        <f>_xlfn.CONCAT("https://tablet.otzar.org/",CHAR(35),"/book/175496/p/-1/t/1/fs/0/start/0/end/0/c")</f>
        <v>https://tablet.otzar.org/#/book/175496/p/-1/t/1/fs/0/start/0/end/0/c</v>
      </c>
    </row>
    <row r="28" spans="1:8" x14ac:dyDescent="0.25">
      <c r="A28">
        <v>175330</v>
      </c>
      <c r="B28" t="s">
        <v>91</v>
      </c>
      <c r="C28" t="s">
        <v>89</v>
      </c>
      <c r="D28" t="s">
        <v>10</v>
      </c>
      <c r="E28" t="s">
        <v>78</v>
      </c>
      <c r="F28" t="s">
        <v>30</v>
      </c>
      <c r="G28" t="str">
        <f>HYPERLINK(_xlfn.CONCAT("https://tablet.otzar.org/",CHAR(35),"/exKotar/175330"),"פירוש לספר יחזקאל - 2 כרכים")</f>
        <v>פירוש לספר יחזקאל - 2 כרכים</v>
      </c>
      <c r="H28" t="str">
        <f>_xlfn.CONCAT("https://tablet.otzar.org/",CHAR(35),"/exKotar/175330")</f>
        <v>https://tablet.otzar.org/#/exKotar/175330</v>
      </c>
    </row>
    <row r="29" spans="1:8" x14ac:dyDescent="0.25">
      <c r="A29">
        <v>175506</v>
      </c>
      <c r="B29" t="s">
        <v>92</v>
      </c>
      <c r="C29" t="s">
        <v>89</v>
      </c>
      <c r="D29" t="s">
        <v>10</v>
      </c>
      <c r="E29" t="s">
        <v>78</v>
      </c>
      <c r="F29" t="s">
        <v>30</v>
      </c>
      <c r="G29" t="str">
        <f>HYPERLINK(_xlfn.CONCAT("https://tablet.otzar.org/",CHAR(35),"/book/175506/p/-1/t/1/fs/0/start/0/end/0/c"),"פירוש לספר עובדיה")</f>
        <v>פירוש לספר עובדיה</v>
      </c>
      <c r="H29" t="str">
        <f>_xlfn.CONCAT("https://tablet.otzar.org/",CHAR(35),"/book/175506/p/-1/t/1/fs/0/start/0/end/0/c")</f>
        <v>https://tablet.otzar.org/#/book/175506/p/-1/t/1/fs/0/start/0/end/0/c</v>
      </c>
    </row>
    <row r="30" spans="1:8" x14ac:dyDescent="0.25">
      <c r="A30">
        <v>194883</v>
      </c>
      <c r="B30" t="s">
        <v>93</v>
      </c>
      <c r="C30" t="s">
        <v>94</v>
      </c>
      <c r="D30" t="s">
        <v>10</v>
      </c>
      <c r="E30" t="s">
        <v>26</v>
      </c>
      <c r="G30" t="str">
        <f>HYPERLINK(_xlfn.CONCAT("https://tablet.otzar.org/",CHAR(35),"/book/194883/p/-1/t/1/fs/0/start/0/end/0/c"),"פירוש רבינו אברהם מן ההר - נזיר")</f>
        <v>פירוש רבינו אברהם מן ההר - נזיר</v>
      </c>
      <c r="H30" t="str">
        <f>_xlfn.CONCAT("https://tablet.otzar.org/",CHAR(35),"/book/194883/p/-1/t/1/fs/0/start/0/end/0/c")</f>
        <v>https://tablet.otzar.org/#/book/194883/p/-1/t/1/fs/0/start/0/end/0/c</v>
      </c>
    </row>
    <row r="31" spans="1:8" x14ac:dyDescent="0.25">
      <c r="A31">
        <v>175344</v>
      </c>
      <c r="B31" t="s">
        <v>95</v>
      </c>
      <c r="C31" t="s">
        <v>96</v>
      </c>
      <c r="D31" t="s">
        <v>71</v>
      </c>
      <c r="E31" t="s">
        <v>97</v>
      </c>
      <c r="F31" t="s">
        <v>12</v>
      </c>
      <c r="G31" t="str">
        <f>HYPERLINK(_xlfn.CONCAT("https://tablet.otzar.org/",CHAR(35),"/book/175344/p/-1/t/1/fs/0/start/0/end/0/c"),"פירוש רבינו חננאל בן שמואל - עירובין")</f>
        <v>פירוש רבינו חננאל בן שמואל - עירובין</v>
      </c>
      <c r="H31" t="str">
        <f>_xlfn.CONCAT("https://tablet.otzar.org/",CHAR(35),"/book/175344/p/-1/t/1/fs/0/start/0/end/0/c")</f>
        <v>https://tablet.otzar.org/#/book/175344/p/-1/t/1/fs/0/start/0/end/0/c</v>
      </c>
    </row>
    <row r="32" spans="1:8" x14ac:dyDescent="0.25">
      <c r="A32">
        <v>194877</v>
      </c>
      <c r="B32" t="s">
        <v>98</v>
      </c>
      <c r="C32" t="s">
        <v>25</v>
      </c>
      <c r="D32" t="s">
        <v>10</v>
      </c>
      <c r="E32" t="s">
        <v>26</v>
      </c>
      <c r="F32" t="s">
        <v>12</v>
      </c>
      <c r="G32" t="str">
        <f>HYPERLINK(_xlfn.CONCAT("https://tablet.otzar.org/",CHAR(35),"/exKotar/194877"),"פירוש רבינו יהודה אלמדארי &lt;על הרי""""ף&gt;  - 5 כרכים")</f>
        <v>פירוש רבינו יהודה אלמדארי &lt;על הרי""ף&gt;  - 5 כרכים</v>
      </c>
      <c r="H32" t="str">
        <f>_xlfn.CONCAT("https://tablet.otzar.org/",CHAR(35),"/exKotar/194877")</f>
        <v>https://tablet.otzar.org/#/exKotar/194877</v>
      </c>
    </row>
    <row r="33" spans="1:8" x14ac:dyDescent="0.25">
      <c r="A33">
        <v>175322</v>
      </c>
      <c r="B33" t="s">
        <v>99</v>
      </c>
      <c r="C33" t="s">
        <v>100</v>
      </c>
      <c r="D33" t="s">
        <v>10</v>
      </c>
      <c r="E33" t="s">
        <v>22</v>
      </c>
      <c r="F33" t="s">
        <v>12</v>
      </c>
      <c r="G33" t="str">
        <f>HYPERLINK(_xlfn.CONCAT("https://tablet.otzar.org/",CHAR(35),"/book/175322/p/-1/t/1/fs/0/start/0/end/0/c"),"פירוש רבינו פרחיה ב""""ר נסים - שבת")</f>
        <v>פירוש רבינו פרחיה ב""ר נסים - שבת</v>
      </c>
      <c r="H33" t="str">
        <f>_xlfn.CONCAT("https://tablet.otzar.org/",CHAR(35),"/book/175322/p/-1/t/1/fs/0/start/0/end/0/c")</f>
        <v>https://tablet.otzar.org/#/book/175322/p/-1/t/1/fs/0/start/0/end/0/c</v>
      </c>
    </row>
    <row r="34" spans="1:8" x14ac:dyDescent="0.25">
      <c r="A34">
        <v>175324</v>
      </c>
      <c r="B34" t="s">
        <v>101</v>
      </c>
      <c r="C34" t="s">
        <v>54</v>
      </c>
      <c r="D34" t="s">
        <v>10</v>
      </c>
      <c r="E34" t="s">
        <v>97</v>
      </c>
      <c r="F34" t="s">
        <v>30</v>
      </c>
      <c r="G34" t="str">
        <f>HYPERLINK(_xlfn.CONCAT("https://tablet.otzar.org/",CHAR(35),"/book/175324/p/-1/t/1/fs/0/start/0/end/0/c"),"קודש הלולים")</f>
        <v>קודש הלולים</v>
      </c>
      <c r="H34" t="str">
        <f>_xlfn.CONCAT("https://tablet.otzar.org/",CHAR(35),"/book/175324/p/-1/t/1/fs/0/start/0/end/0/c")</f>
        <v>https://tablet.otzar.org/#/book/175324/p/-1/t/1/fs/0/start/0/end/0/c</v>
      </c>
    </row>
    <row r="35" spans="1:8" x14ac:dyDescent="0.25">
      <c r="A35">
        <v>175696</v>
      </c>
      <c r="B35" t="s">
        <v>102</v>
      </c>
      <c r="C35" t="s">
        <v>103</v>
      </c>
      <c r="D35" t="s">
        <v>10</v>
      </c>
      <c r="E35" t="s">
        <v>57</v>
      </c>
      <c r="F35" t="s">
        <v>12</v>
      </c>
      <c r="G35" t="str">
        <f>HYPERLINK(_xlfn.CONCAT("https://tablet.otzar.org/",CHAR(35),"/book/175696/p/-1/t/1/fs/0/start/0/end/0/c"),"רבינו ברוך ב""""ר שמואל הספרדי - קידושין")</f>
        <v>רבינו ברוך ב""ר שמואל הספרדי - קידושין</v>
      </c>
      <c r="H35" t="str">
        <f>_xlfn.CONCAT("https://tablet.otzar.org/",CHAR(35),"/book/175696/p/-1/t/1/fs/0/start/0/end/0/c")</f>
        <v>https://tablet.otzar.org/#/book/175696/p/-1/t/1/fs/0/start/0/end/0/c</v>
      </c>
    </row>
    <row r="36" spans="1:8" x14ac:dyDescent="0.25">
      <c r="A36">
        <v>175342</v>
      </c>
      <c r="B36" t="s">
        <v>104</v>
      </c>
      <c r="C36" t="s">
        <v>105</v>
      </c>
      <c r="D36" t="s">
        <v>10</v>
      </c>
      <c r="E36" t="s">
        <v>57</v>
      </c>
      <c r="F36" t="s">
        <v>12</v>
      </c>
      <c r="G36" t="str">
        <f>HYPERLINK(_xlfn.CONCAT("https://tablet.otzar.org/",CHAR(35),"/book/175342/p/-1/t/1/fs/0/start/0/end/0/c"),"שיטה למסכת מגילה")</f>
        <v>שיטה למסכת מגילה</v>
      </c>
      <c r="H36" t="str">
        <f>_xlfn.CONCAT("https://tablet.otzar.org/",CHAR(35),"/book/175342/p/-1/t/1/fs/0/start/0/end/0/c")</f>
        <v>https://tablet.otzar.org/#/book/175342/p/-1/t/1/fs/0/start/0/end/0/c</v>
      </c>
    </row>
    <row r="37" spans="1:8" x14ac:dyDescent="0.25">
      <c r="A37">
        <v>175334</v>
      </c>
      <c r="B37" t="s">
        <v>106</v>
      </c>
      <c r="C37" t="s">
        <v>107</v>
      </c>
      <c r="D37" t="s">
        <v>10</v>
      </c>
      <c r="E37" t="s">
        <v>108</v>
      </c>
      <c r="F37" t="s">
        <v>12</v>
      </c>
      <c r="G37" t="str">
        <f>HYPERLINK(_xlfn.CONCAT("https://tablet.otzar.org/",CHAR(35),"/exKotar/175334"),"שיטה מקובצת &lt;מהדורת אופק&gt;  - 4 כרכים")</f>
        <v>שיטה מקובצת &lt;מהדורת אופק&gt;  - 4 כרכים</v>
      </c>
      <c r="H37" t="str">
        <f>_xlfn.CONCAT("https://tablet.otzar.org/",CHAR(35),"/exKotar/175334")</f>
        <v>https://tablet.otzar.org/#/exKotar/175334</v>
      </c>
    </row>
    <row r="38" spans="1:8" x14ac:dyDescent="0.25">
      <c r="A38">
        <v>638126</v>
      </c>
      <c r="B38" t="s">
        <v>109</v>
      </c>
      <c r="C38" t="s">
        <v>110</v>
      </c>
      <c r="D38" t="s">
        <v>10</v>
      </c>
      <c r="G38" t="str">
        <f>HYPERLINK(_xlfn.CONCAT("https://tablet.otzar.org/",CHAR(35),"/book/638126/p/-1/t/1/fs/0/start/0/end/0/c"),"תוספות הרא""""ש &lt;מכון אופק&gt; - חגיגה")</f>
        <v>תוספות הרא""ש &lt;מכון אופק&gt; - חגיגה</v>
      </c>
      <c r="H38" t="str">
        <f>_xlfn.CONCAT("https://tablet.otzar.org/",CHAR(35),"/book/638126/p/-1/t/1/fs/0/start/0/end/0/c")</f>
        <v>https://tablet.otzar.org/#/book/638126/p/-1/t/1/fs/0/start/0/end/0/c</v>
      </c>
    </row>
    <row r="39" spans="1:8" x14ac:dyDescent="0.25">
      <c r="A39">
        <v>610474</v>
      </c>
      <c r="B39" t="s">
        <v>111</v>
      </c>
      <c r="C39" t="s">
        <v>112</v>
      </c>
      <c r="D39" t="s">
        <v>10</v>
      </c>
      <c r="E39" t="s">
        <v>113</v>
      </c>
      <c r="F39" t="s">
        <v>12</v>
      </c>
      <c r="G39" t="str">
        <f>HYPERLINK(_xlfn.CONCAT("https://tablet.otzar.org/",CHAR(35),"/exKotar/610474"),"תוספות הרא""""ש &lt;מכון אופק&gt;  - 2 כרכים")</f>
        <v>תוספות הרא""ש &lt;מכון אופק&gt;  - 2 כרכים</v>
      </c>
      <c r="H39" t="str">
        <f>_xlfn.CONCAT("https://tablet.otzar.org/",CHAR(35),"/exKotar/610474")</f>
        <v>https://tablet.otzar.org/#/exKotar/610474</v>
      </c>
    </row>
    <row r="40" spans="1:8" x14ac:dyDescent="0.25">
      <c r="A40">
        <v>175338</v>
      </c>
      <c r="B40" t="s">
        <v>114</v>
      </c>
      <c r="C40" t="s">
        <v>115</v>
      </c>
      <c r="D40" t="s">
        <v>10</v>
      </c>
      <c r="E40" t="s">
        <v>48</v>
      </c>
      <c r="F40" t="s">
        <v>12</v>
      </c>
      <c r="G40" t="str">
        <f>HYPERLINK(_xlfn.CONCAT("https://tablet.otzar.org/",CHAR(35),"/book/175338/p/-1/t/1/fs/0/start/0/end/0/c"),"תוספות ישנים השלם - יבמות")</f>
        <v>תוספות ישנים השלם - יבמות</v>
      </c>
      <c r="H40" t="str">
        <f>_xlfn.CONCAT("https://tablet.otzar.org/",CHAR(35),"/book/175338/p/-1/t/1/fs/0/start/0/end/0/c")</f>
        <v>https://tablet.otzar.org/#/book/175338/p/-1/t/1/fs/0/start/0/end/0/c</v>
      </c>
    </row>
    <row r="41" spans="1:8" x14ac:dyDescent="0.25">
      <c r="A41">
        <v>601012</v>
      </c>
      <c r="B41" t="s">
        <v>116</v>
      </c>
      <c r="C41" t="s">
        <v>117</v>
      </c>
      <c r="D41" t="s">
        <v>10</v>
      </c>
      <c r="E41" t="s">
        <v>26</v>
      </c>
      <c r="G41" t="str">
        <f>HYPERLINK(_xlfn.CONCAT("https://tablet.otzar.org/",CHAR(35),"/exKotar/601012"),"תוספות ר""""י הזקן ותלמידו - 3 כרכים")</f>
        <v>תוספות ר""י הזקן ותלמידו - 3 כרכים</v>
      </c>
      <c r="H41" t="str">
        <f>_xlfn.CONCAT("https://tablet.otzar.org/",CHAR(35),"/exKotar/601012")</f>
        <v>https://tablet.otzar.org/#/exKotar/601012</v>
      </c>
    </row>
    <row r="42" spans="1:8" x14ac:dyDescent="0.25">
      <c r="A42">
        <v>175320</v>
      </c>
      <c r="B42" t="s">
        <v>118</v>
      </c>
      <c r="C42" t="s">
        <v>119</v>
      </c>
      <c r="D42" t="s">
        <v>10</v>
      </c>
      <c r="E42" t="s">
        <v>48</v>
      </c>
      <c r="F42" t="s">
        <v>84</v>
      </c>
      <c r="G42" t="str">
        <f>HYPERLINK(_xlfn.CONCAT("https://tablet.otzar.org/",CHAR(35),"/book/175320/p/-1/t/1/fs/0/start/0/end/0/c"),"תוספתא עם פירוש תולדות יצחק - מגילה")</f>
        <v>תוספתא עם פירוש תולדות יצחק - מגילה</v>
      </c>
      <c r="H42" t="str">
        <f>_xlfn.CONCAT("https://tablet.otzar.org/",CHAR(35),"/book/175320/p/-1/t/1/fs/0/start/0/end/0/c")</f>
        <v>https://tablet.otzar.org/#/book/175320/p/-1/t/1/fs/0/start/0/end/0/c</v>
      </c>
    </row>
    <row r="43" spans="1:8" x14ac:dyDescent="0.25">
      <c r="A43">
        <v>638135</v>
      </c>
      <c r="B43" t="s">
        <v>120</v>
      </c>
      <c r="C43" t="s">
        <v>121</v>
      </c>
      <c r="D43" t="s">
        <v>10</v>
      </c>
      <c r="E43" t="s">
        <v>26</v>
      </c>
      <c r="G43" t="str">
        <f>HYPERLINK(_xlfn.CONCAT("https://tablet.otzar.org/",CHAR(35),"/exKotar/638135"),"תורת כהנים &lt;מהדורת אופק&gt;  - 5 כרכים")</f>
        <v>תורת כהנים &lt;מהדורת אופק&gt;  - 5 כרכים</v>
      </c>
      <c r="H43" t="str">
        <f>_xlfn.CONCAT("https://tablet.otzar.org/",CHAR(35),"/exKotar/638135")</f>
        <v>https://tablet.otzar.org/#/exKotar/638135</v>
      </c>
    </row>
    <row r="44" spans="1:8" x14ac:dyDescent="0.25">
      <c r="A44">
        <v>175323</v>
      </c>
      <c r="B44" t="s">
        <v>122</v>
      </c>
      <c r="C44" t="s">
        <v>123</v>
      </c>
      <c r="D44" t="s">
        <v>10</v>
      </c>
      <c r="E44" t="s">
        <v>40</v>
      </c>
      <c r="F44" t="s">
        <v>124</v>
      </c>
      <c r="G44" t="str">
        <f>HYPERLINK(_xlfn.CONCAT("https://tablet.otzar.org/",CHAR(35),"/book/175323/p/-1/t/1/fs/0/start/0/end/0/c"),"תיקון חג הפסח")</f>
        <v>תיקון חג הפסח</v>
      </c>
      <c r="H44" t="str">
        <f>_xlfn.CONCAT("https://tablet.otzar.org/",CHAR(35),"/book/175323/p/-1/t/1/fs/0/start/0/end/0/c")</f>
        <v>https://tablet.otzar.org/#/book/175323/p/-1/t/1/fs/0/start/0/end/0/c</v>
      </c>
    </row>
    <row r="45" spans="1:8" x14ac:dyDescent="0.25">
      <c r="A45">
        <v>638119</v>
      </c>
      <c r="B45" t="s">
        <v>125</v>
      </c>
      <c r="C45" t="s">
        <v>125</v>
      </c>
      <c r="D45" t="s">
        <v>10</v>
      </c>
      <c r="E45" t="s">
        <v>113</v>
      </c>
      <c r="G45" t="str">
        <f>HYPERLINK(_xlfn.CONCAT("https://tablet.otzar.org/",CHAR(35),"/book/638119/p/-1/t/1/fs/0/start/0/end/0/c"),"תיקון חג הפסח לתלמידי רבינו יונה, הריטב""""א וחכמי קטלוניה")</f>
        <v>תיקון חג הפסח לתלמידי רבינו יונה, הריטב""א וחכמי קטלוניה</v>
      </c>
      <c r="H45" t="str">
        <f>_xlfn.CONCAT("https://tablet.otzar.org/",CHAR(35),"/book/638119/p/-1/t/1/fs/0/start/0/end/0/c")</f>
        <v>https://tablet.otzar.org/#/book/638119/p/-1/t/1/fs/0/start/0/end/0/c</v>
      </c>
    </row>
    <row r="46" spans="1:8" x14ac:dyDescent="0.25">
      <c r="A46">
        <v>630996</v>
      </c>
      <c r="B46" t="s">
        <v>126</v>
      </c>
      <c r="C46" t="s">
        <v>126</v>
      </c>
      <c r="D46" t="s">
        <v>10</v>
      </c>
      <c r="E46" t="s">
        <v>64</v>
      </c>
      <c r="F46" t="s">
        <v>127</v>
      </c>
      <c r="G46" t="str">
        <f>HYPERLINK(_xlfn.CONCAT("https://tablet.otzar.org/",CHAR(35),"/book/630996/p/-1/t/1/fs/0/start/0/end/0/c"),"תשובות הגאונים החדשות")</f>
        <v>תשובות הגאונים החדשות</v>
      </c>
      <c r="H46" t="str">
        <f>_xlfn.CONCAT("https://tablet.otzar.org/",CHAR(35),"/book/630996/p/-1/t/1/fs/0/start/0/end/0/c")</f>
        <v>https://tablet.otzar.org/#/book/630996/p/-1/t/1/fs/0/start/0/end/0/c</v>
      </c>
    </row>
    <row r="47" spans="1:8" x14ac:dyDescent="0.25">
      <c r="A47">
        <v>175336</v>
      </c>
      <c r="B47" t="s">
        <v>128</v>
      </c>
      <c r="C47" t="s">
        <v>129</v>
      </c>
      <c r="D47" t="s">
        <v>10</v>
      </c>
      <c r="E47" t="s">
        <v>130</v>
      </c>
      <c r="F47" t="s">
        <v>127</v>
      </c>
      <c r="G47" t="str">
        <f>HYPERLINK(_xlfn.CONCAT("https://tablet.otzar.org/",CHAR(35),"/book/175336/p/-1/t/1/fs/0/start/0/end/0/c"),"תשובות רב נטרונאי גאון")</f>
        <v>תשובות רב נטרונאי גאון</v>
      </c>
      <c r="H47" t="str">
        <f>_xlfn.CONCAT("https://tablet.otzar.org/",CHAR(35),"/book/175336/p/-1/t/1/fs/0/start/0/end/0/c")</f>
        <v>https://tablet.otzar.org/#/book/175336/p/-1/t/1/fs/0/start/0/end/0/c</v>
      </c>
    </row>
    <row r="48" spans="1:8" x14ac:dyDescent="0.25">
      <c r="A48">
        <v>638179</v>
      </c>
      <c r="B48" t="s">
        <v>131</v>
      </c>
      <c r="C48" t="s">
        <v>129</v>
      </c>
      <c r="D48" t="s">
        <v>10</v>
      </c>
      <c r="E48" t="s">
        <v>130</v>
      </c>
      <c r="G48" t="str">
        <f>HYPERLINK(_xlfn.CONCAT("https://tablet.otzar.org/",CHAR(35),"/book/638179/p/-1/t/1/fs/0/start/0/end/0/c"),"תשובות רב נטרונאי גאון (מהדורא ג)")</f>
        <v>תשובות רב נטרונאי גאון (מהדורא ג)</v>
      </c>
      <c r="H48" t="str">
        <f>_xlfn.CONCAT("https://tablet.otzar.org/",CHAR(35),"/book/638179/p/-1/t/1/fs/0/start/0/end/0/c")</f>
        <v>https://tablet.otzar.org/#/book/638179/p/-1/t/1/fs/0/start/0/end/0/c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מכון אופק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2023-03-05T09:37:48Z</dcterms:created>
  <dcterms:modified xsi:type="dcterms:W3CDTF">2023-03-05T09:37:48Z</dcterms:modified>
</cp:coreProperties>
</file>