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zar\OTZAR\"/>
    </mc:Choice>
  </mc:AlternateContent>
  <xr:revisionPtr revIDLastSave="0" documentId="8_{7613A7CC-A152-4A1A-BB7B-B062AAEFB983}" xr6:coauthVersionLast="45" xr6:coauthVersionMax="45" xr10:uidLastSave="{00000000-0000-0000-0000-000000000000}"/>
  <bookViews>
    <workbookView xWindow="-120" yWindow="-120" windowWidth="29040" windowHeight="15840"/>
  </bookViews>
  <sheets>
    <sheet name="OTZARHLIST" sheetId="1" r:id="rId1"/>
  </sheets>
  <calcPr calcId="0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</calcChain>
</file>

<file path=xl/sharedStrings.xml><?xml version="1.0" encoding="utf-8"?>
<sst xmlns="http://schemas.openxmlformats.org/spreadsheetml/2006/main" count="543" uniqueCount="180">
  <si>
    <t>שם הספר</t>
  </si>
  <si>
    <t>מחבר</t>
  </si>
  <si>
    <t>שנת הדפסה</t>
  </si>
  <si>
    <t>מקום הדפסה</t>
  </si>
  <si>
    <t>קישור אקסל</t>
  </si>
  <si>
    <t>אוהב ישראל המבואר - 2 כר'</t>
  </si>
  <si>
    <t>אברהם יהושע השל בן שמואל מאפטה</t>
  </si>
  <si>
    <t>תשע"ה</t>
  </si>
  <si>
    <t>ירושלים Jeruasalem</t>
  </si>
  <si>
    <t>אוצר הלכה - 2 כר'</t>
  </si>
  <si>
    <t>מערכת עוז והדר</t>
  </si>
  <si>
    <t>אוצר המגילה - 5 כר'</t>
  </si>
  <si>
    <t>אוצר המועדים - 13 כר'</t>
  </si>
  <si>
    <t>תשע"ו</t>
  </si>
  <si>
    <t>אוצר הנישואין</t>
  </si>
  <si>
    <t>אוצר השביעית</t>
  </si>
  <si>
    <t>תשע"ד</t>
  </si>
  <si>
    <t>אוצר השובבים</t>
  </si>
  <si>
    <t>אחישנה</t>
  </si>
  <si>
    <t>פומרנץ, מנחם מנדל</t>
  </si>
  <si>
    <t>אקדמות המבואר מתיבתא</t>
  </si>
  <si>
    <t>בית הלוי &lt;עוז והדר&gt;</t>
  </si>
  <si>
    <t>סולובייצ'יק, יוסף דוב בן יצחק זאב הלוי</t>
  </si>
  <si>
    <t>תשנ"ח</t>
  </si>
  <si>
    <t>בני יששכר &lt;השלם והמבואר&gt; - 6 כר'</t>
  </si>
  <si>
    <t>שפירא, צבי אלימלך בן פסח מדינוב</t>
  </si>
  <si>
    <t>ירושלים</t>
  </si>
  <si>
    <t>גבורות ה' &lt;עוז והדר&gt; - 2 כר'</t>
  </si>
  <si>
    <t>יהודה ליווא בן בצלאל (מהר"ל) מפראג</t>
  </si>
  <si>
    <t>דרך החיים &lt;עוז והדר&gt; - 2 כר'</t>
  </si>
  <si>
    <t>הגדה של פסח &lt;מתיבתא&gt;</t>
  </si>
  <si>
    <t>הליכות השביעית</t>
  </si>
  <si>
    <t>זמירות שבת המבואר - מתיבתא</t>
  </si>
  <si>
    <t>תשע"ג</t>
  </si>
  <si>
    <t>חומש אור החיים המבואר - 10 כר'</t>
  </si>
  <si>
    <t>חומש ספורנו המבואר - 5 כר'</t>
  </si>
  <si>
    <t>ספורנו, עובדיה בן יעקב</t>
  </si>
  <si>
    <t>חומש רמב"ן המבואר - 10 כר'</t>
  </si>
  <si>
    <t>חומש רש"י המבואר - 5 כר'</t>
  </si>
  <si>
    <t>חידושי הב"ח - 2 כר'</t>
  </si>
  <si>
    <t>סירקיש, יואל בן שמואל</t>
  </si>
  <si>
    <t>תשס"ז</t>
  </si>
  <si>
    <t>חק לישראל המבואר - 4 כר'</t>
  </si>
  <si>
    <t>מאמר מרדכי &lt;עוז והדר&gt; - 4 כר'</t>
  </si>
  <si>
    <t>כרמי, מרדכי בן אברהם</t>
  </si>
  <si>
    <t>תשנ"ה</t>
  </si>
  <si>
    <t>מגילת תענית - עוז והדר</t>
  </si>
  <si>
    <t>מטה אפרים השלם &lt;עוז והדר&gt;</t>
  </si>
  <si>
    <t>מרגליות, אפרים זלמן בן מנחם מאנוש</t>
  </si>
  <si>
    <t>מנות הלוי &lt;עוז והדר&gt; - 2 כר'</t>
  </si>
  <si>
    <t>אלקבץ, שלמה בן משה הלוי</t>
  </si>
  <si>
    <t>מסכת אבות עם אוצר מדרשי חז"ל - 6 כר'</t>
  </si>
  <si>
    <t>מסכת שמחות עם ו' פירושים</t>
  </si>
  <si>
    <t>מקרא מפורש - 7 כר'</t>
  </si>
  <si>
    <t>מקראות גדולות המבואר - 12 כר'</t>
  </si>
  <si>
    <t>מקראות גדולות עוז והדר</t>
  </si>
  <si>
    <t>מקראות גדולות עוז והדר - 5 כר'</t>
  </si>
  <si>
    <t>מרחבי רקיע - מדריך אסטרונומי למסכת ר"ה</t>
  </si>
  <si>
    <t>משנה ברורה &lt;עוז והדר&gt; - 6 כר'</t>
  </si>
  <si>
    <t>כהן, ישראל מאיר בן אריה זאב</t>
  </si>
  <si>
    <t>משנה ברורה המבואר - 24 כר'</t>
  </si>
  <si>
    <t>הוצאת עוז והדר</t>
  </si>
  <si>
    <t>משנת המועדים - 18 כר'</t>
  </si>
  <si>
    <t>תשס"ו</t>
  </si>
  <si>
    <t>מתיבתא (א) ברכות - 9 כר'</t>
  </si>
  <si>
    <t>עוז והדר</t>
  </si>
  <si>
    <t>מתיבתא (ב) שבת - 9 כר'</t>
  </si>
  <si>
    <t>מתיבתא (ג) עירובין - 9 כר'</t>
  </si>
  <si>
    <t>מתיבתא (ד) פסחים - 10 כר'</t>
  </si>
  <si>
    <t>מתיבתא (ה) שקלים - 5 כר'</t>
  </si>
  <si>
    <t>מתיבתא (ו) יומא - 8 כר'</t>
  </si>
  <si>
    <t>מתיבתא (ז) סוכה - 8 כר'</t>
  </si>
  <si>
    <t>מתיבתא (ח) ביצה - 9 כר'</t>
  </si>
  <si>
    <t>מתיבתא (ט) ראש השנה - 9 כר'</t>
  </si>
  <si>
    <t>מתיבתא (טו) כתובות - 9 כר'</t>
  </si>
  <si>
    <t>מתיבתא (טז) נדרים - 10 כר'</t>
  </si>
  <si>
    <t>מתיבתא (י) תענית - 9 כר'</t>
  </si>
  <si>
    <t>מתיבתא (יא) מגילה - 9 כר'</t>
  </si>
  <si>
    <t>מתיבתא (יב) מועד קטן - 9 כר'</t>
  </si>
  <si>
    <t>מתיבתא (יג) חגיגה - 9 כר'</t>
  </si>
  <si>
    <t>מתיבתא (יד) יבמות - 12 כר'</t>
  </si>
  <si>
    <t>מתיבתא (יז) נזיר - 9 כר'</t>
  </si>
  <si>
    <t>מתיבתא (יח) סוטה - 10 כר'</t>
  </si>
  <si>
    <t>מתיבתא (יט) גיטין - 9 כר'</t>
  </si>
  <si>
    <t>מתיבתא (כ) קידושין - 9 כר'</t>
  </si>
  <si>
    <t>מתיבתא (כא) בבא קמא - 9 כר'</t>
  </si>
  <si>
    <t>מתיבתא (כב) בבא מציעא - 9 כר'</t>
  </si>
  <si>
    <t>מתיבתא (כג) בבא בתרא - 7 כר'</t>
  </si>
  <si>
    <t>מתיבתא (כד) סנהדרין - 8 כר'</t>
  </si>
  <si>
    <t>מתיבתא (כה) מכות - 9 כר'</t>
  </si>
  <si>
    <t>מתיבתא (כו) שבועות - 9 כר'</t>
  </si>
  <si>
    <t>מתיבתא (כז) עבודה זרה - 9 כר'</t>
  </si>
  <si>
    <t>מתיבתא (כח) הוריות - 9 כר'</t>
  </si>
  <si>
    <t>מתיבתא (כט) עדיות - ביאור המשניות</t>
  </si>
  <si>
    <t>מתיבתא (ל) זבחים - 9 כר'</t>
  </si>
  <si>
    <t>מתיבתא (לא) מנחות - 9 כר'</t>
  </si>
  <si>
    <t>מתיבתא (לב) חולין - 9 כר'</t>
  </si>
  <si>
    <t>מתיבתא (לג) בכורות - 9 כר'</t>
  </si>
  <si>
    <t>מתיבתא (לד) ערכין - 9 כר'</t>
  </si>
  <si>
    <t>מתיבתא (לה) תמורה - 9 כר'</t>
  </si>
  <si>
    <t>מתיבתא (לו) כריתות - 9 כר'</t>
  </si>
  <si>
    <t>מתיבתא (לז) מעילה - 9 כר'</t>
  </si>
  <si>
    <t>מתיבתא (לח) קנים - 9 כר'</t>
  </si>
  <si>
    <t>מתיבתא (לט) תמיד - 8 כר'</t>
  </si>
  <si>
    <t>מתיבתא (מ) מדות - 7 כר'</t>
  </si>
  <si>
    <t>מתיבתא (מא) נדה - 9 כר'</t>
  </si>
  <si>
    <t>סידור השלם - עוז והדר</t>
  </si>
  <si>
    <t>עקידת יצחק עם ביאור מקור חיים - 6 כר'</t>
  </si>
  <si>
    <t>עראמה, יצחק בן משה</t>
  </si>
  <si>
    <t>ערוך השלחן &lt;עוז והדר&gt; - 9 כר'</t>
  </si>
  <si>
    <t>אפשטיין, יחיאל מיכל בן אהרן יצחק הלוי</t>
  </si>
  <si>
    <t>פרק שירה אור החיים המבואר</t>
  </si>
  <si>
    <t>אבן-עטר, חיים בן משה</t>
  </si>
  <si>
    <t>קדושת לוי המבואר - 3 כר'</t>
  </si>
  <si>
    <t>קינות לתשעה באב המבואר מתיבתא</t>
  </si>
  <si>
    <t>ראש יוסף המבואר - 3 כר'</t>
  </si>
  <si>
    <t>תאומים, יוסף בן מאיר</t>
  </si>
  <si>
    <t>ירושלים Jerusalem</t>
  </si>
  <si>
    <t>שלחן ערוך הרב &lt;עוז והדר&gt; - 4 כר'</t>
  </si>
  <si>
    <t>שניאור זלמן בן ברוך מלאדי</t>
  </si>
  <si>
    <t>תשנ"ג</t>
  </si>
  <si>
    <t>שלחן ערוך מתיבתא - 5 כר'</t>
  </si>
  <si>
    <t>שני לוחות הברית  &lt;עוז והדר&gt; - 5 כר'</t>
  </si>
  <si>
    <t>הורוויץ, ישעיה בן אברהם הלוי</t>
  </si>
  <si>
    <t>תהלה לדוד &lt;מהדורה חדשה&gt; - 2 כר'</t>
  </si>
  <si>
    <t>אורטנברג, דוד בן ישראל צבי</t>
  </si>
  <si>
    <t>תורת החיד"א - 5 כר'</t>
  </si>
  <si>
    <t>אזולאי, חיים יוסף דוד בן רפאל יצחק זרחיה</t>
  </si>
  <si>
    <t>תורת כהנים &lt;מהדורת צוקר&gt; - 2 כר'</t>
  </si>
  <si>
    <t>ספרא. תשס"ב</t>
  </si>
  <si>
    <t>תשס"ב</t>
  </si>
  <si>
    <t>תלמוד בבלי &lt;עוז והדר&gt; המורחב - 41 כר'</t>
  </si>
  <si>
    <t>תלמוד בבלי &lt;שפה ברורה&gt; - א (ברכות)</t>
  </si>
  <si>
    <t>תלמוד בבלי &lt;שפה ברורה&gt; - ב (שבת א)</t>
  </si>
  <si>
    <t>תשס"ט</t>
  </si>
  <si>
    <t>תלמוד בבלי &lt;שפה ברורה&gt; - ג (שבת ב)</t>
  </si>
  <si>
    <t>תלמוד בבלי &lt;שפה ברורה&gt; - ד (עירובין)</t>
  </si>
  <si>
    <t>תלמוד בבלי &lt;שפה ברורה&gt; - ה (פסחים)</t>
  </si>
  <si>
    <t>תלמוד בבלי &lt;שפה ברורה&gt; - ו (שקלים)</t>
  </si>
  <si>
    <t>תלמוד בבלי &lt;שפה ברורה&gt; - ז (ראש השנה)</t>
  </si>
  <si>
    <t>תלמוד בבלי &lt;שפה ברורה&gt; - ח (יומא)</t>
  </si>
  <si>
    <t>תלמוד בבלי &lt;שפה ברורה&gt; - ט (סוכה)</t>
  </si>
  <si>
    <t>תלמוד בבלי &lt;שפה ברורה&gt; - י (ביצה)</t>
  </si>
  <si>
    <t>תלמוד בבלי &lt;שפה ברורה&gt; - יא (תענית)</t>
  </si>
  <si>
    <t>תלמוד בבלי &lt;שפה ברורה&gt; - יב (מגילה)</t>
  </si>
  <si>
    <t>תלמוד בבלי &lt;שפה ברורה&gt; - יג (מועד קטן)</t>
  </si>
  <si>
    <t>תלמוד בבלי &lt;שפה ברורה&gt; - יד (חגיגה)</t>
  </si>
  <si>
    <t>תלמוד בבלי &lt;שפה ברורה&gt; - טו (יבמות)</t>
  </si>
  <si>
    <t>תלמוד בבלי &lt;שפה ברורה&gt; - טז (כתובות)</t>
  </si>
  <si>
    <t>תלמוד בבלי &lt;שפה ברורה&gt; - יז (נדרים)</t>
  </si>
  <si>
    <t>תלמוד בבלי &lt;שפה ברורה&gt; - יח (נזיר)</t>
  </si>
  <si>
    <t>תלמוד בבלי &lt;שפה ברורה&gt; - יט (סוטה)</t>
  </si>
  <si>
    <t>תלמוד בבלי &lt;שפה ברורה&gt; - כ (גיטין)</t>
  </si>
  <si>
    <t>תלמוד בבלי &lt;שפה ברורה&gt; - כא (קידושין)</t>
  </si>
  <si>
    <t>תלמוד בבלי &lt;שפה ברורה&gt; - כג (בבא מציעא)</t>
  </si>
  <si>
    <t>תלמוד בבלי &lt;שפה ברורה&gt; - כד (בבא בתרא)</t>
  </si>
  <si>
    <t>תלמוד בבלי &lt;שפה ברורה&gt; - כה (סנהדרין)</t>
  </si>
  <si>
    <t>תלמוד בבלי &lt;שפה ברורה&gt; - כו (מכות)</t>
  </si>
  <si>
    <t>תלמוד בבלי &lt;שפה ברורה&gt; - כז (שבועות)</t>
  </si>
  <si>
    <t>תלמוד בבלי &lt;שפה ברורה&gt; - כח (עבודה זרה)</t>
  </si>
  <si>
    <t>תלמוד בבלי &lt;שפה ברורה&gt; - כט (הוריות)</t>
  </si>
  <si>
    <t>תלמוד בבלי &lt;שפה ברורה&gt; - ל (עדיות)</t>
  </si>
  <si>
    <t>תלמוד בבלי &lt;שפה ברורה&gt; - לא (זבחים)</t>
  </si>
  <si>
    <t>תלמוד בבלי &lt;שפה ברורה&gt; - לב (מנחות)</t>
  </si>
  <si>
    <t>תלמוד בבלי &lt;שפה ברורה&gt; - לג (חולין א)</t>
  </si>
  <si>
    <t>תלמוד בבלי &lt;שפה ברורה&gt; - לד (חולין ב)</t>
  </si>
  <si>
    <t>תלמוד בבלי &lt;שפה ברורה&gt; - לה (בכורות)</t>
  </si>
  <si>
    <t>תלמוד בבלי &lt;שפה ברורה&gt; - לו (ערכין)</t>
  </si>
  <si>
    <t>תלמוד בבלי &lt;שפה ברורה&gt; - לז (תמורה)</t>
  </si>
  <si>
    <t>תלמוד בבלי &lt;שפה ברורה&gt; - לח (כריתות)</t>
  </si>
  <si>
    <t>תלמוד בבלי &lt;שפה ברורה&gt; - לט (מעילה)</t>
  </si>
  <si>
    <t>תלמוד בבלי &lt;שפה ברורה&gt; - מ (קנים)</t>
  </si>
  <si>
    <t>תלמוד בבלי &lt;שפה ברורה&gt; - מא (תמיד)</t>
  </si>
  <si>
    <t>תלמוד בבלי &lt;שפה ברורה&gt; - מב (מדות)</t>
  </si>
  <si>
    <t>תלמוד בבלי &lt;שפה ברורה&gt; - מג (נדה)</t>
  </si>
  <si>
    <t>תלמוד בבלי מנוקד &lt;עוז והדר&gt; - 21 כר'</t>
  </si>
  <si>
    <t>תלמוד ירושלמי &lt;עוז והדר&gt; - 36 כר'</t>
  </si>
  <si>
    <t>תפארת שלמה &lt;מהדורה חדשה&gt;  - מועדים</t>
  </si>
  <si>
    <t>רבינוביץ, שלמה בן דוב צבי הכהן</t>
  </si>
  <si>
    <t>תשנ"ב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</si>
</sst>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0070C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rightToLeft="1" tabSelected="1" workbookViewId="0">
      <selection activeCell="G10" sqref="G10"/>
    </sheetView>
  </sheetViews>
  <sheetFormatPr defaultRowHeight="14.25" x14ac:dyDescent="0.2"/>
  <cols>
    <col min="1" max="1" width="34.625" customWidth="1"/>
    <col min="2" max="2" width="32.25" customWidth="1"/>
    <col min="3" max="3" width="18.25" customWidth="1"/>
    <col min="4" max="4" width="20.375" customWidth="1"/>
    <col min="5" max="5" width="25.875" style="3" customWidth="1"/>
  </cols>
  <sheetData>
    <row r="1" spans="1:5" s="1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 s="3" t="str">
        <f>HYPERLINK("http://www.otzar.org/book.asp?602290","אוהב ישראל המבואר - 2 כר'")</f>
        <v>אוהב ישראל המבואר - 2 כר'</v>
      </c>
    </row>
    <row r="3" spans="1:5" x14ac:dyDescent="0.2">
      <c r="A3" t="s">
        <v>9</v>
      </c>
      <c r="B3" t="s">
        <v>10</v>
      </c>
      <c r="C3" t="s">
        <v>7</v>
      </c>
      <c r="D3" t="s">
        <v>8</v>
      </c>
      <c r="E3" s="3" t="str">
        <f>HYPERLINK("http://www.otzar.org/book.asp?602349","אוצר הלכה - 2 כר'")</f>
        <v>אוצר הלכה - 2 כר'</v>
      </c>
    </row>
    <row r="4" spans="1:5" x14ac:dyDescent="0.2">
      <c r="A4" t="s">
        <v>11</v>
      </c>
      <c r="B4" t="s">
        <v>10</v>
      </c>
      <c r="D4" t="s">
        <v>8</v>
      </c>
      <c r="E4" s="3" t="str">
        <f>HYPERLINK("http://www.otzar.org/book.asp?602296","אוצר המגילה - 5 כר'")</f>
        <v>אוצר המגילה - 5 כר'</v>
      </c>
    </row>
    <row r="5" spans="1:5" x14ac:dyDescent="0.2">
      <c r="A5" t="s">
        <v>12</v>
      </c>
      <c r="B5" t="s">
        <v>10</v>
      </c>
      <c r="C5" t="s">
        <v>13</v>
      </c>
      <c r="D5" t="s">
        <v>8</v>
      </c>
      <c r="E5" s="3" t="str">
        <f>HYPERLINK("http://www.otzar.org/book.asp?602301","אוצר המועדים - 13 כר'")</f>
        <v>אוצר המועדים - 13 כר'</v>
      </c>
    </row>
    <row r="6" spans="1:5" x14ac:dyDescent="0.2">
      <c r="A6" t="s">
        <v>14</v>
      </c>
      <c r="B6" t="s">
        <v>10</v>
      </c>
      <c r="C6" t="s">
        <v>7</v>
      </c>
      <c r="D6" t="s">
        <v>8</v>
      </c>
      <c r="E6" s="3" t="str">
        <f>HYPERLINK("http://www.otzar.org/book.asp?602292","אוצר הנישואין")</f>
        <v>אוצר הנישואין</v>
      </c>
    </row>
    <row r="7" spans="1:5" x14ac:dyDescent="0.2">
      <c r="A7" t="s">
        <v>15</v>
      </c>
      <c r="B7" t="s">
        <v>10</v>
      </c>
      <c r="C7" t="s">
        <v>16</v>
      </c>
      <c r="D7" t="s">
        <v>8</v>
      </c>
      <c r="E7" s="3" t="str">
        <f>HYPERLINK("http://www.otzar.org/book.asp?602402","אוצר השביעית")</f>
        <v>אוצר השביעית</v>
      </c>
    </row>
    <row r="8" spans="1:5" x14ac:dyDescent="0.2">
      <c r="A8" t="s">
        <v>17</v>
      </c>
      <c r="B8" t="s">
        <v>10</v>
      </c>
      <c r="C8" t="s">
        <v>13</v>
      </c>
      <c r="D8" t="s">
        <v>8</v>
      </c>
      <c r="E8" s="3" t="str">
        <f>HYPERLINK("http://www.otzar.org/book.asp?602294","אוצר השובבים")</f>
        <v>אוצר השובבים</v>
      </c>
    </row>
    <row r="9" spans="1:5" x14ac:dyDescent="0.2">
      <c r="A9" t="s">
        <v>18</v>
      </c>
      <c r="B9" t="s">
        <v>19</v>
      </c>
      <c r="C9" t="s">
        <v>13</v>
      </c>
      <c r="D9" t="s">
        <v>8</v>
      </c>
      <c r="E9" s="3" t="str">
        <f>HYPERLINK("http://www.otzar.org/book.asp?602565","אחישנה")</f>
        <v>אחישנה</v>
      </c>
    </row>
    <row r="10" spans="1:5" x14ac:dyDescent="0.2">
      <c r="A10" t="s">
        <v>20</v>
      </c>
      <c r="B10" t="s">
        <v>10</v>
      </c>
      <c r="C10" t="s">
        <v>13</v>
      </c>
      <c r="D10" t="s">
        <v>8</v>
      </c>
      <c r="E10" s="3" t="str">
        <f>HYPERLINK("http://www.otzar.org/book.asp?602533","אקדמות המבואר מתיבתא")</f>
        <v>אקדמות המבואר מתיבתא</v>
      </c>
    </row>
    <row r="11" spans="1:5" x14ac:dyDescent="0.2">
      <c r="A11" t="s">
        <v>21</v>
      </c>
      <c r="B11" t="s">
        <v>22</v>
      </c>
      <c r="C11" t="s">
        <v>23</v>
      </c>
      <c r="D11" t="s">
        <v>8</v>
      </c>
      <c r="E11" s="3" t="str">
        <f>HYPERLINK("http://www.otzar.org/book.asp?602401","בית הלוי &lt;עוז והדר&gt;")</f>
        <v>בית הלוי &lt;עוז והדר&gt;</v>
      </c>
    </row>
    <row r="12" spans="1:5" x14ac:dyDescent="0.2">
      <c r="A12" t="s">
        <v>24</v>
      </c>
      <c r="B12" t="s">
        <v>25</v>
      </c>
      <c r="C12" t="s">
        <v>7</v>
      </c>
      <c r="D12" t="s">
        <v>26</v>
      </c>
      <c r="E12" s="3" t="str">
        <f>HYPERLINK("http://www.otzar.org/book.asp?602254","בני יששכר &lt;השלם והמבואר&gt; - 6 כר'")</f>
        <v>בני יששכר &lt;השלם והמבואר&gt; - 6 כר'</v>
      </c>
    </row>
    <row r="13" spans="1:5" x14ac:dyDescent="0.2">
      <c r="A13" t="s">
        <v>27</v>
      </c>
      <c r="B13" t="s">
        <v>28</v>
      </c>
      <c r="C13" t="s">
        <v>7</v>
      </c>
      <c r="D13" t="s">
        <v>8</v>
      </c>
      <c r="E13" s="3" t="str">
        <f>HYPERLINK("http://www.otzar.org/book.asp?602538","גבורות ה' &lt;עוז והדר&gt; - 2 כר'")</f>
        <v>גבורות ה' &lt;עוז והדר&gt; - 2 כר'</v>
      </c>
    </row>
    <row r="14" spans="1:5" x14ac:dyDescent="0.2">
      <c r="A14" t="s">
        <v>29</v>
      </c>
      <c r="B14" t="s">
        <v>28</v>
      </c>
      <c r="C14" t="s">
        <v>7</v>
      </c>
      <c r="D14" t="s">
        <v>8</v>
      </c>
      <c r="E14" s="3" t="str">
        <f>HYPERLINK("http://www.otzar.org/book.asp?602540","דרך החיים &lt;עוז והדר&gt; - 2 כר'")</f>
        <v>דרך החיים &lt;עוז והדר&gt; - 2 כר'</v>
      </c>
    </row>
    <row r="15" spans="1:5" x14ac:dyDescent="0.2">
      <c r="A15" t="s">
        <v>30</v>
      </c>
      <c r="B15" t="s">
        <v>10</v>
      </c>
      <c r="C15" t="s">
        <v>16</v>
      </c>
      <c r="D15" t="s">
        <v>8</v>
      </c>
      <c r="E15" s="3" t="str">
        <f>HYPERLINK("http://www.otzar.org/book.asp?602288","הגדה של פסח &lt;מתיבתא&gt;")</f>
        <v>הגדה של פסח &lt;מתיבתא&gt;</v>
      </c>
    </row>
    <row r="16" spans="1:5" x14ac:dyDescent="0.2">
      <c r="A16" t="s">
        <v>31</v>
      </c>
      <c r="B16" t="s">
        <v>19</v>
      </c>
      <c r="C16" t="s">
        <v>7</v>
      </c>
      <c r="D16" t="s">
        <v>8</v>
      </c>
      <c r="E16" s="3" t="str">
        <f>HYPERLINK("http://www.otzar.org/book.asp?602348","הליכות השביעית")</f>
        <v>הליכות השביעית</v>
      </c>
    </row>
    <row r="17" spans="1:5" x14ac:dyDescent="0.2">
      <c r="A17" t="s">
        <v>32</v>
      </c>
      <c r="B17" t="s">
        <v>10</v>
      </c>
      <c r="C17" t="s">
        <v>33</v>
      </c>
      <c r="D17" t="s">
        <v>8</v>
      </c>
      <c r="E17" s="3" t="str">
        <f>HYPERLINK("http://www.otzar.org/book.asp?602357","זמירות שבת המבואר - מתיבתא")</f>
        <v>זמירות שבת המבואר - מתיבתא</v>
      </c>
    </row>
    <row r="18" spans="1:5" x14ac:dyDescent="0.2">
      <c r="A18" t="s">
        <v>34</v>
      </c>
      <c r="B18" t="s">
        <v>10</v>
      </c>
      <c r="C18" t="s">
        <v>7</v>
      </c>
      <c r="D18" t="s">
        <v>8</v>
      </c>
      <c r="E18" s="3" t="str">
        <f>HYPERLINK("http://www.otzar.org/book.asp?602244","חומש אור החיים המבואר - 10 כר'")</f>
        <v>חומש אור החיים המבואר - 10 כר'</v>
      </c>
    </row>
    <row r="19" spans="1:5" x14ac:dyDescent="0.2">
      <c r="A19" t="s">
        <v>35</v>
      </c>
      <c r="B19" t="s">
        <v>36</v>
      </c>
      <c r="C19" t="s">
        <v>7</v>
      </c>
      <c r="D19" t="s">
        <v>26</v>
      </c>
      <c r="E19" s="3" t="str">
        <f>HYPERLINK("http://www.otzar.org/book.asp?602260","חומש ספורנו המבואר - 5 כר'")</f>
        <v>חומש ספורנו המבואר - 5 כר'</v>
      </c>
    </row>
    <row r="20" spans="1:5" x14ac:dyDescent="0.2">
      <c r="A20" t="s">
        <v>37</v>
      </c>
      <c r="B20" t="s">
        <v>10</v>
      </c>
      <c r="C20" t="s">
        <v>7</v>
      </c>
      <c r="D20" t="s">
        <v>8</v>
      </c>
      <c r="E20" s="3" t="str">
        <f>HYPERLINK("http://www.otzar.org/book.asp?602278","חומש רמב""ן המבואר - 10 כר'")</f>
        <v>חומש רמב"ן המבואר - 10 כר'</v>
      </c>
    </row>
    <row r="21" spans="1:5" x14ac:dyDescent="0.2">
      <c r="A21" t="s">
        <v>38</v>
      </c>
      <c r="B21" t="s">
        <v>10</v>
      </c>
      <c r="C21" t="s">
        <v>7</v>
      </c>
      <c r="D21" t="s">
        <v>26</v>
      </c>
      <c r="E21" s="3" t="str">
        <f>HYPERLINK("http://www.otzar.org/book.asp?602265","חומש רש""י המבואר - 5 כר'")</f>
        <v>חומש רש"י המבואר - 5 כר'</v>
      </c>
    </row>
    <row r="22" spans="1:5" x14ac:dyDescent="0.2">
      <c r="A22" t="s">
        <v>39</v>
      </c>
      <c r="B22" t="s">
        <v>40</v>
      </c>
      <c r="C22" t="s">
        <v>41</v>
      </c>
      <c r="D22" t="s">
        <v>8</v>
      </c>
      <c r="E22" s="3" t="str">
        <f>HYPERLINK("http://www.otzar.org/book.asp?602377","חידושי הב""ח - 2 כר'")</f>
        <v>חידושי הב"ח - 2 כר'</v>
      </c>
    </row>
    <row r="23" spans="1:5" x14ac:dyDescent="0.2">
      <c r="A23" t="s">
        <v>42</v>
      </c>
      <c r="B23" t="s">
        <v>10</v>
      </c>
      <c r="C23" t="s">
        <v>13</v>
      </c>
      <c r="D23" t="s">
        <v>8</v>
      </c>
      <c r="E23" s="3" t="str">
        <f>HYPERLINK("http://www.otzar.org/book.asp?602748","חק לישראל המבואר - 4 כר'")</f>
        <v>חק לישראל המבואר - 4 כר'</v>
      </c>
    </row>
    <row r="24" spans="1:5" x14ac:dyDescent="0.2">
      <c r="A24" t="s">
        <v>43</v>
      </c>
      <c r="B24" t="s">
        <v>44</v>
      </c>
      <c r="C24" t="s">
        <v>45</v>
      </c>
      <c r="D24" t="s">
        <v>8</v>
      </c>
      <c r="E24" s="3" t="str">
        <f>HYPERLINK("http://www.otzar.org/book.asp?602544","מאמר מרדכי &lt;עוז והדר&gt; - 4 כר'")</f>
        <v>מאמר מרדכי &lt;עוז והדר&gt; - 4 כר'</v>
      </c>
    </row>
    <row r="25" spans="1:5" x14ac:dyDescent="0.2">
      <c r="A25" t="s">
        <v>46</v>
      </c>
      <c r="B25" t="s">
        <v>10</v>
      </c>
      <c r="C25" t="s">
        <v>13</v>
      </c>
      <c r="D25" t="s">
        <v>8</v>
      </c>
      <c r="E25" s="3" t="str">
        <f>HYPERLINK("http://www.otzar.org/book.asp?602295","מגילת תענית - עוז והדר")</f>
        <v>מגילת תענית - עוז והדר</v>
      </c>
    </row>
    <row r="26" spans="1:5" x14ac:dyDescent="0.2">
      <c r="A26" t="s">
        <v>47</v>
      </c>
      <c r="B26" t="s">
        <v>48</v>
      </c>
      <c r="C26" t="s">
        <v>13</v>
      </c>
      <c r="D26" t="s">
        <v>8</v>
      </c>
      <c r="E26" s="3" t="str">
        <f>HYPERLINK("http://www.otzar.org/book.asp?602542","מטה אפרים השלם &lt;עוז והדר&gt;")</f>
        <v>מטה אפרים השלם &lt;עוז והדר&gt;</v>
      </c>
    </row>
    <row r="27" spans="1:5" x14ac:dyDescent="0.2">
      <c r="A27" t="s">
        <v>49</v>
      </c>
      <c r="B27" t="s">
        <v>50</v>
      </c>
      <c r="C27" t="s">
        <v>16</v>
      </c>
      <c r="D27" t="s">
        <v>8</v>
      </c>
      <c r="E27" s="3" t="str">
        <f>HYPERLINK("http://www.otzar.org/book.asp?602562","מנות הלוי &lt;עוז והדר&gt; - 2 כר'")</f>
        <v>מנות הלוי &lt;עוז והדר&gt; - 2 כר'</v>
      </c>
    </row>
    <row r="28" spans="1:5" x14ac:dyDescent="0.2">
      <c r="A28" t="s">
        <v>51</v>
      </c>
      <c r="B28" t="s">
        <v>10</v>
      </c>
      <c r="C28" t="s">
        <v>7</v>
      </c>
      <c r="D28" t="s">
        <v>8</v>
      </c>
      <c r="E28" s="3" t="str">
        <f>HYPERLINK("http://www.otzar.org/book.asp?602521","מסכת אבות עם אוצר מדרשי חז""ל - 6 כר'")</f>
        <v>מסכת אבות עם אוצר מדרשי חז"ל - 6 כר'</v>
      </c>
    </row>
    <row r="29" spans="1:5" x14ac:dyDescent="0.2">
      <c r="A29" t="s">
        <v>52</v>
      </c>
      <c r="B29" t="s">
        <v>10</v>
      </c>
      <c r="C29" t="s">
        <v>13</v>
      </c>
      <c r="D29" t="s">
        <v>8</v>
      </c>
      <c r="E29" s="3" t="str">
        <f>HYPERLINK("http://www.otzar.org/book.asp?602536","מסכת שמחות עם ו' פירושים")</f>
        <v>מסכת שמחות עם ו' פירושים</v>
      </c>
    </row>
    <row r="30" spans="1:5" x14ac:dyDescent="0.2">
      <c r="A30" t="s">
        <v>53</v>
      </c>
      <c r="B30" t="s">
        <v>10</v>
      </c>
      <c r="C30" t="s">
        <v>16</v>
      </c>
      <c r="D30" t="s">
        <v>8</v>
      </c>
      <c r="E30" s="3" t="str">
        <f>HYPERLINK("http://www.otzar.org/book.asp?602331","מקרא מפורש - 7 כר'")</f>
        <v>מקרא מפורש - 7 כר'</v>
      </c>
    </row>
    <row r="31" spans="1:5" x14ac:dyDescent="0.2">
      <c r="A31" t="s">
        <v>54</v>
      </c>
      <c r="B31" t="s">
        <v>55</v>
      </c>
      <c r="C31" t="s">
        <v>7</v>
      </c>
      <c r="D31" t="s">
        <v>8</v>
      </c>
      <c r="E31" s="3" t="str">
        <f>HYPERLINK("http://www.otzar.org/book.asp?602147","מקראות גדולות המבואר - 12 כר'")</f>
        <v>מקראות גדולות המבואר - 12 כר'</v>
      </c>
    </row>
    <row r="32" spans="1:5" x14ac:dyDescent="0.2">
      <c r="A32" t="s">
        <v>56</v>
      </c>
      <c r="B32" t="s">
        <v>10</v>
      </c>
      <c r="C32" t="s">
        <v>7</v>
      </c>
      <c r="D32" t="s">
        <v>8</v>
      </c>
      <c r="E32" s="3" t="str">
        <f>HYPERLINK("http://www.otzar.org/book.asp?602270","מקראות גדולות עוז והדר - 5 כר'")</f>
        <v>מקראות גדולות עוז והדר - 5 כר'</v>
      </c>
    </row>
    <row r="33" spans="1:5" x14ac:dyDescent="0.2">
      <c r="A33" t="s">
        <v>57</v>
      </c>
      <c r="B33" t="s">
        <v>10</v>
      </c>
      <c r="C33" t="s">
        <v>13</v>
      </c>
      <c r="D33" t="s">
        <v>8</v>
      </c>
      <c r="E33" s="3" t="str">
        <f>HYPERLINK("http://www.otzar.org/book.asp?602537","מרחבי רקיע - מדריך אסטרונומי למסכת ר""ה")</f>
        <v>מרחבי רקיע - מדריך אסטרונומי למסכת ר"ה</v>
      </c>
    </row>
    <row r="34" spans="1:5" x14ac:dyDescent="0.2">
      <c r="A34" t="s">
        <v>58</v>
      </c>
      <c r="B34" t="s">
        <v>59</v>
      </c>
      <c r="C34" t="s">
        <v>7</v>
      </c>
      <c r="D34" t="s">
        <v>8</v>
      </c>
      <c r="E34" s="3" t="str">
        <f>HYPERLINK("http://www.otzar.org/book.asp?602351","משנה ברורה &lt;עוז והדר&gt; - 6 כר'")</f>
        <v>משנה ברורה &lt;עוז והדר&gt; - 6 כר'</v>
      </c>
    </row>
    <row r="35" spans="1:5" x14ac:dyDescent="0.2">
      <c r="A35" t="s">
        <v>60</v>
      </c>
      <c r="B35" t="s">
        <v>61</v>
      </c>
      <c r="C35" t="s">
        <v>7</v>
      </c>
      <c r="D35" t="s">
        <v>8</v>
      </c>
      <c r="E35" s="3" t="str">
        <f>HYPERLINK("http://www.otzar.org/book.asp?602164","משנה ברורה המבואר - 24 כר'")</f>
        <v>משנה ברורה המבואר - 24 כר'</v>
      </c>
    </row>
    <row r="36" spans="1:5" x14ac:dyDescent="0.2">
      <c r="A36" t="s">
        <v>62</v>
      </c>
      <c r="B36" t="s">
        <v>10</v>
      </c>
      <c r="C36" t="s">
        <v>63</v>
      </c>
      <c r="D36" t="s">
        <v>8</v>
      </c>
      <c r="E36" s="3" t="str">
        <f>HYPERLINK("http://www.otzar.org/book.asp?602313","משנת המועדים - 18 כר'")</f>
        <v>משנת המועדים - 18 כר'</v>
      </c>
    </row>
    <row r="37" spans="1:5" x14ac:dyDescent="0.2">
      <c r="A37" t="s">
        <v>64</v>
      </c>
      <c r="B37" t="s">
        <v>65</v>
      </c>
      <c r="C37" t="s">
        <v>16</v>
      </c>
      <c r="D37" t="s">
        <v>8</v>
      </c>
      <c r="E37" s="3" t="str">
        <f>HYPERLINK("http://www.otzar.org/book.asp?601757","מתיבתא (א) ברכות - 9 כר'")</f>
        <v>מתיבתא (א) ברכות - 9 כר'</v>
      </c>
    </row>
    <row r="38" spans="1:5" x14ac:dyDescent="0.2">
      <c r="A38" t="s">
        <v>66</v>
      </c>
      <c r="B38" t="s">
        <v>65</v>
      </c>
      <c r="C38" t="s">
        <v>16</v>
      </c>
      <c r="D38" t="s">
        <v>8</v>
      </c>
      <c r="E38" s="3" t="str">
        <f>HYPERLINK("http://www.otzar.org/book.asp?601769","מתיבתא (ב) שבת - 9 כר'")</f>
        <v>מתיבתא (ב) שבת - 9 כר'</v>
      </c>
    </row>
    <row r="39" spans="1:5" x14ac:dyDescent="0.2">
      <c r="A39" t="s">
        <v>67</v>
      </c>
      <c r="B39" t="s">
        <v>65</v>
      </c>
      <c r="C39" t="s">
        <v>16</v>
      </c>
      <c r="D39" t="s">
        <v>8</v>
      </c>
      <c r="E39" s="3" t="str">
        <f>HYPERLINK("http://www.otzar.org/book.asp?601777","מתיבתא (ג) עירובין - 9 כר'")</f>
        <v>מתיבתא (ג) עירובין - 9 כר'</v>
      </c>
    </row>
    <row r="40" spans="1:5" x14ac:dyDescent="0.2">
      <c r="A40" t="s">
        <v>68</v>
      </c>
      <c r="B40" t="s">
        <v>65</v>
      </c>
      <c r="C40" t="s">
        <v>16</v>
      </c>
      <c r="D40" t="s">
        <v>8</v>
      </c>
      <c r="E40" s="3" t="str">
        <f>HYPERLINK("http://www.otzar.org/book.asp?601788","מתיבתא (ד) פסחים - 10 כר'")</f>
        <v>מתיבתא (ד) פסחים - 10 כר'</v>
      </c>
    </row>
    <row r="41" spans="1:5" x14ac:dyDescent="0.2">
      <c r="A41" t="s">
        <v>69</v>
      </c>
      <c r="B41" t="s">
        <v>65</v>
      </c>
      <c r="C41" t="s">
        <v>16</v>
      </c>
      <c r="D41" t="s">
        <v>8</v>
      </c>
      <c r="E41" s="3" t="str">
        <f>HYPERLINK("http://www.otzar.org/book.asp?601793","מתיבתא (ה) שקלים - 5 כר'")</f>
        <v>מתיבתא (ה) שקלים - 5 כר'</v>
      </c>
    </row>
    <row r="42" spans="1:5" x14ac:dyDescent="0.2">
      <c r="A42" t="s">
        <v>70</v>
      </c>
      <c r="B42" t="s">
        <v>65</v>
      </c>
      <c r="C42" t="s">
        <v>16</v>
      </c>
      <c r="D42" t="s">
        <v>8</v>
      </c>
      <c r="E42" s="3" t="str">
        <f>HYPERLINK("http://www.otzar.org/book.asp?601802","מתיבתא (ו) יומא - 8 כר'")</f>
        <v>מתיבתא (ו) יומא - 8 כר'</v>
      </c>
    </row>
    <row r="43" spans="1:5" x14ac:dyDescent="0.2">
      <c r="A43" t="s">
        <v>71</v>
      </c>
      <c r="B43" t="s">
        <v>65</v>
      </c>
      <c r="C43" t="s">
        <v>16</v>
      </c>
      <c r="D43" t="s">
        <v>8</v>
      </c>
      <c r="E43" s="3" t="str">
        <f>HYPERLINK("http://www.otzar.org/book.asp?601737","מתיבתא (ז) סוכה - 8 כר'")</f>
        <v>מתיבתא (ז) סוכה - 8 כר'</v>
      </c>
    </row>
    <row r="44" spans="1:5" x14ac:dyDescent="0.2">
      <c r="A44" t="s">
        <v>72</v>
      </c>
      <c r="B44" t="s">
        <v>65</v>
      </c>
      <c r="C44" t="s">
        <v>16</v>
      </c>
      <c r="D44" t="s">
        <v>8</v>
      </c>
      <c r="E44" s="3" t="str">
        <f>HYPERLINK("http://www.otzar.org/book.asp?601750","מתיבתא (ח) ביצה - 9 כר'")</f>
        <v>מתיבתא (ח) ביצה - 9 כר'</v>
      </c>
    </row>
    <row r="45" spans="1:5" x14ac:dyDescent="0.2">
      <c r="A45" t="s">
        <v>73</v>
      </c>
      <c r="B45" t="s">
        <v>65</v>
      </c>
      <c r="C45" t="s">
        <v>16</v>
      </c>
      <c r="D45" t="s">
        <v>8</v>
      </c>
      <c r="E45" s="3" t="str">
        <f>HYPERLINK("http://www.otzar.org/book.asp?601726","מתיבתא (ט) ראש השנה - 9 כר'")</f>
        <v>מתיבתא (ט) ראש השנה - 9 כר'</v>
      </c>
    </row>
    <row r="46" spans="1:5" x14ac:dyDescent="0.2">
      <c r="A46" t="s">
        <v>74</v>
      </c>
      <c r="B46" t="s">
        <v>65</v>
      </c>
      <c r="C46" t="s">
        <v>16</v>
      </c>
      <c r="D46" t="s">
        <v>8</v>
      </c>
      <c r="E46" s="3" t="str">
        <f>HYPERLINK("http://www.otzar.org/book.asp?601818","מתיבתא (טו) כתובות - 9 כר'")</f>
        <v>מתיבתא (טו) כתובות - 9 כר'</v>
      </c>
    </row>
    <row r="47" spans="1:5" x14ac:dyDescent="0.2">
      <c r="A47" t="s">
        <v>75</v>
      </c>
      <c r="B47" t="s">
        <v>65</v>
      </c>
      <c r="C47" t="s">
        <v>16</v>
      </c>
      <c r="D47" t="s">
        <v>8</v>
      </c>
      <c r="E47" s="3" t="str">
        <f>HYPERLINK("http://www.otzar.org/book.asp?601827","מתיבתא (טז) נדרים - 10 כר'")</f>
        <v>מתיבתא (טז) נדרים - 10 כר'</v>
      </c>
    </row>
    <row r="48" spans="1:5" x14ac:dyDescent="0.2">
      <c r="A48" t="s">
        <v>76</v>
      </c>
      <c r="B48" t="s">
        <v>65</v>
      </c>
      <c r="C48" t="s">
        <v>16</v>
      </c>
      <c r="D48" t="s">
        <v>8</v>
      </c>
      <c r="E48" s="3" t="str">
        <f>HYPERLINK("http://www.otzar.org/book.asp?601720","מתיבתא (י) תענית - 9 כר'")</f>
        <v>מתיבתא (י) תענית - 9 כר'</v>
      </c>
    </row>
    <row r="49" spans="1:5" x14ac:dyDescent="0.2">
      <c r="A49" t="s">
        <v>77</v>
      </c>
      <c r="B49" t="s">
        <v>65</v>
      </c>
      <c r="C49" t="s">
        <v>16</v>
      </c>
      <c r="D49" t="s">
        <v>8</v>
      </c>
      <c r="E49" s="3" t="str">
        <f>HYPERLINK("http://www.otzar.org/book.asp?601703","מתיבתא (יא) מגילה - 9 כר'")</f>
        <v>מתיבתא (יא) מגילה - 9 כר'</v>
      </c>
    </row>
    <row r="50" spans="1:5" x14ac:dyDescent="0.2">
      <c r="A50" t="s">
        <v>78</v>
      </c>
      <c r="B50" t="s">
        <v>65</v>
      </c>
      <c r="C50" t="s">
        <v>16</v>
      </c>
      <c r="D50" t="s">
        <v>8</v>
      </c>
      <c r="E50" s="3" t="str">
        <f>HYPERLINK("http://www.otzar.org/book.asp?601694","מתיבתא (יב) מועד קטן - 9 כר'")</f>
        <v>מתיבתא (יב) מועד קטן - 9 כר'</v>
      </c>
    </row>
    <row r="51" spans="1:5" x14ac:dyDescent="0.2">
      <c r="A51" t="s">
        <v>79</v>
      </c>
      <c r="B51" t="s">
        <v>65</v>
      </c>
      <c r="C51" t="s">
        <v>16</v>
      </c>
      <c r="D51" t="s">
        <v>8</v>
      </c>
      <c r="E51" s="3" t="str">
        <f>HYPERLINK("http://www.otzar.org/book.asp?601685","מתיבתא (יג) חגיגה - 9 כר'")</f>
        <v>מתיבתא (יג) חגיגה - 9 כר'</v>
      </c>
    </row>
    <row r="52" spans="1:5" x14ac:dyDescent="0.2">
      <c r="A52" t="s">
        <v>80</v>
      </c>
      <c r="B52" t="s">
        <v>65</v>
      </c>
      <c r="C52" t="s">
        <v>16</v>
      </c>
      <c r="D52" t="s">
        <v>8</v>
      </c>
      <c r="E52" s="3" t="str">
        <f>HYPERLINK("http://www.otzar.org/book.asp?601810","מתיבתא (יד) יבמות - 12 כר'")</f>
        <v>מתיבתא (יד) יבמות - 12 כר'</v>
      </c>
    </row>
    <row r="53" spans="1:5" x14ac:dyDescent="0.2">
      <c r="A53" t="s">
        <v>81</v>
      </c>
      <c r="B53" t="s">
        <v>65</v>
      </c>
      <c r="C53" t="s">
        <v>16</v>
      </c>
      <c r="D53" t="s">
        <v>8</v>
      </c>
      <c r="E53" s="3" t="str">
        <f>HYPERLINK("http://www.otzar.org/book.asp?601836","מתיבתא (יז) נזיר - 9 כר'")</f>
        <v>מתיבתא (יז) נזיר - 9 כר'</v>
      </c>
    </row>
    <row r="54" spans="1:5" x14ac:dyDescent="0.2">
      <c r="A54" t="s">
        <v>82</v>
      </c>
      <c r="B54" t="s">
        <v>65</v>
      </c>
      <c r="C54" t="s">
        <v>16</v>
      </c>
      <c r="D54" t="s">
        <v>8</v>
      </c>
      <c r="E54" s="3" t="str">
        <f>HYPERLINK("http://www.otzar.org/book.asp?601845","מתיבתא (יח) סוטה - 10 כר'")</f>
        <v>מתיבתא (יח) סוטה - 10 כר'</v>
      </c>
    </row>
    <row r="55" spans="1:5" x14ac:dyDescent="0.2">
      <c r="A55" t="s">
        <v>83</v>
      </c>
      <c r="B55" t="s">
        <v>65</v>
      </c>
      <c r="C55" t="s">
        <v>16</v>
      </c>
      <c r="D55" t="s">
        <v>8</v>
      </c>
      <c r="E55" s="3" t="str">
        <f>HYPERLINK("http://www.otzar.org/book.asp?601855","מתיבתא (יט) גיטין - 9 כר'")</f>
        <v>מתיבתא (יט) גיטין - 9 כר'</v>
      </c>
    </row>
    <row r="56" spans="1:5" x14ac:dyDescent="0.2">
      <c r="A56" t="s">
        <v>84</v>
      </c>
      <c r="B56" t="s">
        <v>65</v>
      </c>
      <c r="C56" t="s">
        <v>16</v>
      </c>
      <c r="D56" t="s">
        <v>8</v>
      </c>
      <c r="E56" s="3" t="str">
        <f>HYPERLINK("http://www.otzar.org/book.asp?601864","מתיבתא (כ) קידושין - 9 כר'")</f>
        <v>מתיבתא (כ) קידושין - 9 כר'</v>
      </c>
    </row>
    <row r="57" spans="1:5" x14ac:dyDescent="0.2">
      <c r="A57" t="s">
        <v>85</v>
      </c>
      <c r="B57" t="s">
        <v>65</v>
      </c>
      <c r="C57" t="s">
        <v>16</v>
      </c>
      <c r="D57" t="s">
        <v>8</v>
      </c>
      <c r="E57" s="3" t="str">
        <f>HYPERLINK("http://www.otzar.org/book.asp?601873","מתיבתא (כא) בבא קמא - 9 כר'")</f>
        <v>מתיבתא (כא) בבא קמא - 9 כר'</v>
      </c>
    </row>
    <row r="58" spans="1:5" x14ac:dyDescent="0.2">
      <c r="A58" t="s">
        <v>86</v>
      </c>
      <c r="B58" t="s">
        <v>65</v>
      </c>
      <c r="C58" t="s">
        <v>16</v>
      </c>
      <c r="D58" t="s">
        <v>8</v>
      </c>
      <c r="E58" s="3" t="str">
        <f>HYPERLINK("http://www.otzar.org/book.asp?601882","מתיבתא (כב) בבא מציעא - 9 כר'")</f>
        <v>מתיבתא (כב) בבא מציעא - 9 כר'</v>
      </c>
    </row>
    <row r="59" spans="1:5" x14ac:dyDescent="0.2">
      <c r="A59" t="s">
        <v>87</v>
      </c>
      <c r="B59" t="s">
        <v>65</v>
      </c>
      <c r="C59" t="s">
        <v>16</v>
      </c>
      <c r="D59" t="s">
        <v>8</v>
      </c>
      <c r="E59" s="3" t="str">
        <f>HYPERLINK("http://www.otzar.org/book.asp?601892","מתיבתא (כג) בבא בתרא - 7 כר'")</f>
        <v>מתיבתא (כג) בבא בתרא - 7 כר'</v>
      </c>
    </row>
    <row r="60" spans="1:5" x14ac:dyDescent="0.2">
      <c r="A60" t="s">
        <v>88</v>
      </c>
      <c r="B60" t="s">
        <v>65</v>
      </c>
      <c r="C60" t="s">
        <v>16</v>
      </c>
      <c r="D60" t="s">
        <v>8</v>
      </c>
      <c r="E60" s="3" t="str">
        <f>HYPERLINK("http://www.otzar.org/book.asp?601899","מתיבתא (כד) סנהדרין - 8 כר'")</f>
        <v>מתיבתא (כד) סנהדרין - 8 כר'</v>
      </c>
    </row>
    <row r="61" spans="1:5" x14ac:dyDescent="0.2">
      <c r="A61" t="s">
        <v>89</v>
      </c>
      <c r="B61" t="s">
        <v>65</v>
      </c>
      <c r="C61" t="s">
        <v>16</v>
      </c>
      <c r="D61" t="s">
        <v>8</v>
      </c>
      <c r="E61" s="3" t="str">
        <f>HYPERLINK("http://www.otzar.org/book.asp?601908","מתיבתא (כה) מכות - 9 כר'")</f>
        <v>מתיבתא (כה) מכות - 9 כר'</v>
      </c>
    </row>
    <row r="62" spans="1:5" x14ac:dyDescent="0.2">
      <c r="A62" t="s">
        <v>90</v>
      </c>
      <c r="B62" t="s">
        <v>65</v>
      </c>
      <c r="C62" t="s">
        <v>16</v>
      </c>
      <c r="D62" t="s">
        <v>8</v>
      </c>
      <c r="E62" s="3" t="str">
        <f>HYPERLINK("http://www.otzar.org/book.asp?601917","מתיבתא (כו) שבועות - 9 כר'")</f>
        <v>מתיבתא (כו) שבועות - 9 כר'</v>
      </c>
    </row>
    <row r="63" spans="1:5" x14ac:dyDescent="0.2">
      <c r="A63" t="s">
        <v>91</v>
      </c>
      <c r="B63" t="s">
        <v>65</v>
      </c>
      <c r="C63" t="s">
        <v>16</v>
      </c>
      <c r="D63" t="s">
        <v>8</v>
      </c>
      <c r="E63" s="3" t="str">
        <f>HYPERLINK("http://www.otzar.org/book.asp?601926","מתיבתא (כז) עבודה זרה - 9 כר'")</f>
        <v>מתיבתא (כז) עבודה זרה - 9 כר'</v>
      </c>
    </row>
    <row r="64" spans="1:5" x14ac:dyDescent="0.2">
      <c r="A64" t="s">
        <v>92</v>
      </c>
      <c r="B64" t="s">
        <v>65</v>
      </c>
      <c r="C64" t="s">
        <v>16</v>
      </c>
      <c r="D64" t="s">
        <v>8</v>
      </c>
      <c r="E64" s="3" t="str">
        <f>HYPERLINK("http://www.otzar.org/book.asp?601935","מתיבתא (כח) הוריות - 9 כר'")</f>
        <v>מתיבתא (כח) הוריות - 9 כר'</v>
      </c>
    </row>
    <row r="65" spans="1:5" x14ac:dyDescent="0.2">
      <c r="A65" t="s">
        <v>93</v>
      </c>
      <c r="B65" t="s">
        <v>65</v>
      </c>
      <c r="C65" t="s">
        <v>16</v>
      </c>
      <c r="D65" t="s">
        <v>8</v>
      </c>
      <c r="E65" s="3" t="str">
        <f>HYPERLINK("http://www.otzar.org/book.asp?601944","מתיבתא (כט) עדיות - ביאור המשניות")</f>
        <v>מתיבתא (כט) עדיות - ביאור המשניות</v>
      </c>
    </row>
    <row r="66" spans="1:5" x14ac:dyDescent="0.2">
      <c r="A66" t="s">
        <v>94</v>
      </c>
      <c r="B66" t="s">
        <v>65</v>
      </c>
      <c r="C66" t="s">
        <v>16</v>
      </c>
      <c r="D66" t="s">
        <v>8</v>
      </c>
      <c r="E66" s="3" t="str">
        <f>HYPERLINK("http://www.otzar.org/book.asp?601945","מתיבתא (ל) זבחים - 9 כר'")</f>
        <v>מתיבתא (ל) זבחים - 9 כר'</v>
      </c>
    </row>
    <row r="67" spans="1:5" x14ac:dyDescent="0.2">
      <c r="A67" t="s">
        <v>95</v>
      </c>
      <c r="B67" t="s">
        <v>65</v>
      </c>
      <c r="C67" t="s">
        <v>16</v>
      </c>
      <c r="D67" t="s">
        <v>8</v>
      </c>
      <c r="E67" s="3" t="str">
        <f>HYPERLINK("http://www.otzar.org/book.asp?601954","מתיבתא (לא) מנחות - 9 כר'")</f>
        <v>מתיבתא (לא) מנחות - 9 כר'</v>
      </c>
    </row>
    <row r="68" spans="1:5" x14ac:dyDescent="0.2">
      <c r="A68" t="s">
        <v>96</v>
      </c>
      <c r="B68" t="s">
        <v>65</v>
      </c>
      <c r="C68" t="s">
        <v>16</v>
      </c>
      <c r="D68" t="s">
        <v>8</v>
      </c>
      <c r="E68" s="3" t="str">
        <f>HYPERLINK("http://www.otzar.org/book.asp?601963","מתיבתא (לב) חולין - 9 כר'")</f>
        <v>מתיבתא (לב) חולין - 9 כר'</v>
      </c>
    </row>
    <row r="69" spans="1:5" x14ac:dyDescent="0.2">
      <c r="A69" t="s">
        <v>97</v>
      </c>
      <c r="B69" t="s">
        <v>65</v>
      </c>
      <c r="C69" t="s">
        <v>16</v>
      </c>
      <c r="D69" t="s">
        <v>8</v>
      </c>
      <c r="E69" s="3" t="str">
        <f>HYPERLINK("http://www.otzar.org/book.asp?601972","מתיבתא (לג) בכורות - 9 כר'")</f>
        <v>מתיבתא (לג) בכורות - 9 כר'</v>
      </c>
    </row>
    <row r="70" spans="1:5" x14ac:dyDescent="0.2">
      <c r="A70" t="s">
        <v>98</v>
      </c>
      <c r="B70" t="s">
        <v>65</v>
      </c>
      <c r="C70" t="s">
        <v>16</v>
      </c>
      <c r="D70" t="s">
        <v>8</v>
      </c>
      <c r="E70" s="3" t="str">
        <f>HYPERLINK("http://www.otzar.org/book.asp?601981","מתיבתא (לד) ערכין - 9 כר'")</f>
        <v>מתיבתא (לד) ערכין - 9 כר'</v>
      </c>
    </row>
    <row r="71" spans="1:5" x14ac:dyDescent="0.2">
      <c r="A71" t="s">
        <v>99</v>
      </c>
      <c r="B71" t="s">
        <v>65</v>
      </c>
      <c r="C71" t="s">
        <v>16</v>
      </c>
      <c r="D71" t="s">
        <v>8</v>
      </c>
      <c r="E71" s="3" t="str">
        <f>HYPERLINK("http://www.otzar.org/book.asp?601990","מתיבתא (לה) תמורה - 9 כר'")</f>
        <v>מתיבתא (לה) תמורה - 9 כר'</v>
      </c>
    </row>
    <row r="72" spans="1:5" x14ac:dyDescent="0.2">
      <c r="A72" t="s">
        <v>100</v>
      </c>
      <c r="B72" t="s">
        <v>65</v>
      </c>
      <c r="C72" t="s">
        <v>16</v>
      </c>
      <c r="D72" t="s">
        <v>8</v>
      </c>
      <c r="E72" s="3" t="str">
        <f>HYPERLINK("http://www.otzar.org/book.asp?601999","מתיבתא (לו) כריתות - 9 כר'")</f>
        <v>מתיבתא (לו) כריתות - 9 כר'</v>
      </c>
    </row>
    <row r="73" spans="1:5" x14ac:dyDescent="0.2">
      <c r="A73" t="s">
        <v>101</v>
      </c>
      <c r="B73" t="s">
        <v>65</v>
      </c>
      <c r="C73" t="s">
        <v>16</v>
      </c>
      <c r="D73" t="s">
        <v>8</v>
      </c>
      <c r="E73" s="3" t="str">
        <f>HYPERLINK("http://www.otzar.org/book.asp?602008","מתיבתא (לז) מעילה - 9 כר'")</f>
        <v>מתיבתא (לז) מעילה - 9 כר'</v>
      </c>
    </row>
    <row r="74" spans="1:5" x14ac:dyDescent="0.2">
      <c r="A74" t="s">
        <v>102</v>
      </c>
      <c r="B74" t="s">
        <v>65</v>
      </c>
      <c r="C74" t="s">
        <v>16</v>
      </c>
      <c r="D74" t="s">
        <v>8</v>
      </c>
      <c r="E74" s="3" t="str">
        <f>HYPERLINK("http://www.otzar.org/book.asp?602016","מתיבתא (לח) קנים - 9 כר'")</f>
        <v>מתיבתא (לח) קנים - 9 כר'</v>
      </c>
    </row>
    <row r="75" spans="1:5" x14ac:dyDescent="0.2">
      <c r="A75" t="s">
        <v>103</v>
      </c>
      <c r="B75" t="s">
        <v>65</v>
      </c>
      <c r="C75" t="s">
        <v>16</v>
      </c>
      <c r="D75" t="s">
        <v>8</v>
      </c>
      <c r="E75" s="3" t="str">
        <f>HYPERLINK("http://www.otzar.org/book.asp?602025","מתיבתא (לט) תמיד - 8 כר'")</f>
        <v>מתיבתא (לט) תמיד - 8 כר'</v>
      </c>
    </row>
    <row r="76" spans="1:5" x14ac:dyDescent="0.2">
      <c r="A76" t="s">
        <v>104</v>
      </c>
      <c r="B76" t="s">
        <v>65</v>
      </c>
      <c r="C76" t="s">
        <v>16</v>
      </c>
      <c r="D76" t="s">
        <v>8</v>
      </c>
      <c r="E76" s="3" t="str">
        <f>HYPERLINK("http://www.otzar.org/book.asp?602034","מתיבתא (מ) מדות - 7 כר'")</f>
        <v>מתיבתא (מ) מדות - 7 כר'</v>
      </c>
    </row>
    <row r="77" spans="1:5" x14ac:dyDescent="0.2">
      <c r="A77" t="s">
        <v>105</v>
      </c>
      <c r="B77" t="s">
        <v>65</v>
      </c>
      <c r="C77" t="s">
        <v>16</v>
      </c>
      <c r="D77" t="s">
        <v>8</v>
      </c>
      <c r="E77" s="3" t="str">
        <f>HYPERLINK("http://www.otzar.org/book.asp?602041","מתיבתא (מא) נדה - 9 כר'")</f>
        <v>מתיבתא (מא) נדה - 9 כר'</v>
      </c>
    </row>
    <row r="78" spans="1:5" x14ac:dyDescent="0.2">
      <c r="A78" t="s">
        <v>106</v>
      </c>
      <c r="B78" t="s">
        <v>10</v>
      </c>
      <c r="C78" t="s">
        <v>7</v>
      </c>
      <c r="D78" t="s">
        <v>8</v>
      </c>
      <c r="E78" s="3" t="str">
        <f>HYPERLINK("http://www.otzar.org/book.asp?602358","סידור השלם - עוז והדר")</f>
        <v>סידור השלם - עוז והדר</v>
      </c>
    </row>
    <row r="79" spans="1:5" x14ac:dyDescent="0.2">
      <c r="A79" t="s">
        <v>107</v>
      </c>
      <c r="B79" t="s">
        <v>108</v>
      </c>
      <c r="C79" t="s">
        <v>13</v>
      </c>
      <c r="D79" t="s">
        <v>8</v>
      </c>
      <c r="E79" s="3" t="str">
        <f>HYPERLINK("http://www.otzar.org/book.asp?602527","עקידת יצחק עם ביאור מקור חיים - 6 כר'")</f>
        <v>עקידת יצחק עם ביאור מקור חיים - 6 כר'</v>
      </c>
    </row>
    <row r="80" spans="1:5" x14ac:dyDescent="0.2">
      <c r="A80" t="s">
        <v>109</v>
      </c>
      <c r="B80" t="s">
        <v>110</v>
      </c>
      <c r="C80" t="s">
        <v>7</v>
      </c>
      <c r="D80" t="s">
        <v>8</v>
      </c>
      <c r="E80" s="3" t="str">
        <f>HYPERLINK("http://www.otzar.org/book.asp?602339","ערוך השלחן &lt;עוז והדר&gt; - 9 כר'")</f>
        <v>ערוך השלחן &lt;עוז והדר&gt; - 9 כר'</v>
      </c>
    </row>
    <row r="81" spans="1:5" x14ac:dyDescent="0.2">
      <c r="A81" t="s">
        <v>111</v>
      </c>
      <c r="B81" t="s">
        <v>112</v>
      </c>
      <c r="C81" t="s">
        <v>13</v>
      </c>
      <c r="D81" t="s">
        <v>8</v>
      </c>
      <c r="E81" s="3" t="str">
        <f>HYPERLINK("http://www.otzar.org/book.asp?602534","פרק שירה אור החיים המבואר")</f>
        <v>פרק שירה אור החיים המבואר</v>
      </c>
    </row>
    <row r="82" spans="1:5" x14ac:dyDescent="0.2">
      <c r="A82" t="s">
        <v>113</v>
      </c>
      <c r="B82" t="s">
        <v>10</v>
      </c>
      <c r="C82" t="s">
        <v>7</v>
      </c>
      <c r="D82" t="s">
        <v>8</v>
      </c>
      <c r="E82" s="3" t="str">
        <f>HYPERLINK("http://www.otzar.org/book.asp?602275","קדושת לוי המבואר - 3 כר'")</f>
        <v>קדושת לוי המבואר - 3 כר'</v>
      </c>
    </row>
    <row r="83" spans="1:5" x14ac:dyDescent="0.2">
      <c r="A83" t="s">
        <v>114</v>
      </c>
      <c r="B83" t="s">
        <v>10</v>
      </c>
      <c r="C83" t="s">
        <v>13</v>
      </c>
      <c r="D83" t="s">
        <v>8</v>
      </c>
      <c r="E83" s="3" t="str">
        <f>HYPERLINK("http://www.otzar.org/book.asp?602535","קינות לתשעה באב המבואר מתיבתא")</f>
        <v>קינות לתשעה באב המבואר מתיבתא</v>
      </c>
    </row>
    <row r="84" spans="1:5" x14ac:dyDescent="0.2">
      <c r="A84" t="s">
        <v>115</v>
      </c>
      <c r="B84" t="s">
        <v>116</v>
      </c>
      <c r="C84" t="s">
        <v>13</v>
      </c>
      <c r="D84" t="s">
        <v>117</v>
      </c>
      <c r="E84" s="3" t="str">
        <f>HYPERLINK("http://www.otzar.org/book.asp?602543","ראש יוסף המבואר - 3 כר'")</f>
        <v>ראש יוסף המבואר - 3 כר'</v>
      </c>
    </row>
    <row r="85" spans="1:5" x14ac:dyDescent="0.2">
      <c r="A85" t="s">
        <v>118</v>
      </c>
      <c r="B85" t="s">
        <v>119</v>
      </c>
      <c r="C85" t="s">
        <v>120</v>
      </c>
      <c r="D85" t="s">
        <v>8</v>
      </c>
      <c r="E85" s="3" t="str">
        <f>HYPERLINK("http://www.otzar.org/book.asp?602559","שלחן ערוך הרב &lt;עוז והדר&gt; - 4 כר'")</f>
        <v>שלחן ערוך הרב &lt;עוז והדר&gt; - 4 כר'</v>
      </c>
    </row>
    <row r="86" spans="1:5" x14ac:dyDescent="0.2">
      <c r="A86" t="s">
        <v>121</v>
      </c>
      <c r="B86" t="s">
        <v>10</v>
      </c>
      <c r="C86" t="s">
        <v>7</v>
      </c>
      <c r="D86" t="s">
        <v>8</v>
      </c>
      <c r="E86" s="3" t="str">
        <f>HYPERLINK("http://www.otzar.org/book.asp?602403","שלחן ערוך מתיבתא - 5 כר'")</f>
        <v>שלחן ערוך מתיבתא - 5 כר'</v>
      </c>
    </row>
    <row r="87" spans="1:5" x14ac:dyDescent="0.2">
      <c r="A87" t="s">
        <v>122</v>
      </c>
      <c r="B87" t="s">
        <v>123</v>
      </c>
      <c r="C87" t="s">
        <v>120</v>
      </c>
      <c r="D87" t="s">
        <v>26</v>
      </c>
      <c r="E87" s="3" t="str">
        <f>HYPERLINK("http://www.otzar.org/book.asp?148198","שני לוחות הברית  &lt;עוז והדר&gt; - 5 כר'")</f>
        <v>שני לוחות הברית  &lt;עוז והדר&gt; - 5 כר'</v>
      </c>
    </row>
    <row r="88" spans="1:5" x14ac:dyDescent="0.2">
      <c r="A88" t="s">
        <v>124</v>
      </c>
      <c r="B88" t="s">
        <v>125</v>
      </c>
      <c r="C88" t="s">
        <v>120</v>
      </c>
      <c r="D88" t="s">
        <v>117</v>
      </c>
      <c r="E88" s="3" t="str">
        <f>HYPERLINK("http://www.otzar.org/book.asp?602561","תהלה לדוד &lt;מהדורה חדשה&gt; - 2 כר'")</f>
        <v>תהלה לדוד &lt;מהדורה חדשה&gt; - 2 כר'</v>
      </c>
    </row>
    <row r="89" spans="1:5" x14ac:dyDescent="0.2">
      <c r="A89" t="s">
        <v>126</v>
      </c>
      <c r="B89" t="s">
        <v>127</v>
      </c>
      <c r="C89" t="s">
        <v>120</v>
      </c>
      <c r="D89" t="s">
        <v>8</v>
      </c>
      <c r="E89" s="3" t="str">
        <f>HYPERLINK("http://www.otzar.org/book.asp?602554","תורת החיד""א - 5 כר'")</f>
        <v>תורת החיד"א - 5 כר'</v>
      </c>
    </row>
    <row r="90" spans="1:5" x14ac:dyDescent="0.2">
      <c r="A90" t="s">
        <v>128</v>
      </c>
      <c r="B90" t="s">
        <v>129</v>
      </c>
      <c r="C90" t="s">
        <v>130</v>
      </c>
      <c r="D90" t="s">
        <v>8</v>
      </c>
      <c r="E90" s="3" t="str">
        <f>HYPERLINK("http://www.otzar.org/book.asp?602471","תורת כהנים &lt;מהדורת צוקר&gt; - 2 כר'")</f>
        <v>תורת כהנים &lt;מהדורת צוקר&gt; - 2 כר'</v>
      </c>
    </row>
    <row r="91" spans="1:5" x14ac:dyDescent="0.2">
      <c r="A91" t="s">
        <v>131</v>
      </c>
      <c r="B91" t="s">
        <v>10</v>
      </c>
      <c r="C91" t="s">
        <v>13</v>
      </c>
      <c r="D91" t="s">
        <v>8</v>
      </c>
      <c r="E91" s="3" t="str">
        <f>HYPERLINK("http://www.otzar.org/book.asp?602479","תלמוד בבלי &lt;עוז והדר&gt; המורחב - 41 כר'")</f>
        <v>תלמוד בבלי &lt;עוז והדר&gt; המורחב - 41 כר'</v>
      </c>
    </row>
    <row r="92" spans="1:5" x14ac:dyDescent="0.2">
      <c r="A92" t="s">
        <v>132</v>
      </c>
      <c r="B92" t="s">
        <v>10</v>
      </c>
      <c r="D92" t="s">
        <v>26</v>
      </c>
      <c r="E92" s="3" t="str">
        <f>HYPERLINK("http://www.otzar.org/book.asp?628287","תלמוד בבלי &lt;שפה ברורה&gt; - א (ברכות)")</f>
        <v>תלמוד בבלי &lt;שפה ברורה&gt; - א (ברכות)</v>
      </c>
    </row>
    <row r="93" spans="1:5" x14ac:dyDescent="0.2">
      <c r="A93" t="s">
        <v>133</v>
      </c>
      <c r="B93" t="s">
        <v>10</v>
      </c>
      <c r="C93" t="s">
        <v>134</v>
      </c>
      <c r="D93" t="s">
        <v>26</v>
      </c>
      <c r="E93" s="3" t="str">
        <f>HYPERLINK("http://www.otzar.org/book.asp?628288","תלמוד בבלי &lt;שפה ברורה&gt; - ב (שבת א)")</f>
        <v>תלמוד בבלי &lt;שפה ברורה&gt; - ב (שבת א)</v>
      </c>
    </row>
    <row r="94" spans="1:5" x14ac:dyDescent="0.2">
      <c r="A94" t="s">
        <v>135</v>
      </c>
      <c r="B94" t="s">
        <v>10</v>
      </c>
      <c r="C94" t="s">
        <v>134</v>
      </c>
      <c r="D94" t="s">
        <v>26</v>
      </c>
      <c r="E94" s="3" t="str">
        <f>HYPERLINK("http://www.otzar.org/book.asp?628289","תלמוד בבלי &lt;שפה ברורה&gt; - ג (שבת ב)")</f>
        <v>תלמוד בבלי &lt;שפה ברורה&gt; - ג (שבת ב)</v>
      </c>
    </row>
    <row r="95" spans="1:5" x14ac:dyDescent="0.2">
      <c r="A95" t="s">
        <v>136</v>
      </c>
      <c r="B95" t="s">
        <v>10</v>
      </c>
      <c r="C95" t="s">
        <v>134</v>
      </c>
      <c r="D95" t="s">
        <v>26</v>
      </c>
      <c r="E95" s="3" t="str">
        <f>HYPERLINK("http://www.otzar.org/book.asp?628290","תלמוד בבלי &lt;שפה ברורה&gt; - ד (עירובין)")</f>
        <v>תלמוד בבלי &lt;שפה ברורה&gt; - ד (עירובין)</v>
      </c>
    </row>
    <row r="96" spans="1:5" x14ac:dyDescent="0.2">
      <c r="A96" t="s">
        <v>137</v>
      </c>
      <c r="B96" t="s">
        <v>10</v>
      </c>
      <c r="C96" t="s">
        <v>134</v>
      </c>
      <c r="D96" t="s">
        <v>26</v>
      </c>
      <c r="E96" s="3" t="str">
        <f>HYPERLINK("http://www.otzar.org/book.asp?628291","תלמוד בבלי &lt;שפה ברורה&gt; - ה (פסחים)")</f>
        <v>תלמוד בבלי &lt;שפה ברורה&gt; - ה (פסחים)</v>
      </c>
    </row>
    <row r="97" spans="1:5" x14ac:dyDescent="0.2">
      <c r="A97" t="s">
        <v>138</v>
      </c>
      <c r="B97" t="s">
        <v>10</v>
      </c>
      <c r="C97" t="s">
        <v>134</v>
      </c>
      <c r="D97" t="s">
        <v>26</v>
      </c>
      <c r="E97" s="3" t="str">
        <f>HYPERLINK("http://www.otzar.org/book.asp?628292","תלמוד בבלי &lt;שפה ברורה&gt; - ו (שקלים)")</f>
        <v>תלמוד בבלי &lt;שפה ברורה&gt; - ו (שקלים)</v>
      </c>
    </row>
    <row r="98" spans="1:5" x14ac:dyDescent="0.2">
      <c r="A98" t="s">
        <v>139</v>
      </c>
      <c r="B98" t="s">
        <v>10</v>
      </c>
      <c r="C98" t="s">
        <v>134</v>
      </c>
      <c r="D98" t="s">
        <v>26</v>
      </c>
      <c r="E98" s="3" t="str">
        <f>HYPERLINK("http://www.otzar.org/book.asp?628293","תלמוד בבלי &lt;שפה ברורה&gt; - ז (ראש השנה)")</f>
        <v>תלמוד בבלי &lt;שפה ברורה&gt; - ז (ראש השנה)</v>
      </c>
    </row>
    <row r="99" spans="1:5" x14ac:dyDescent="0.2">
      <c r="A99" t="s">
        <v>140</v>
      </c>
      <c r="B99" t="s">
        <v>10</v>
      </c>
      <c r="C99" t="s">
        <v>134</v>
      </c>
      <c r="D99" t="s">
        <v>26</v>
      </c>
      <c r="E99" s="3" t="str">
        <f>HYPERLINK("http://www.otzar.org/book.asp?628294","תלמוד בבלי &lt;שפה ברורה&gt; - ח (יומא)")</f>
        <v>תלמוד בבלי &lt;שפה ברורה&gt; - ח (יומא)</v>
      </c>
    </row>
    <row r="100" spans="1:5" x14ac:dyDescent="0.2">
      <c r="A100" t="s">
        <v>141</v>
      </c>
      <c r="B100" t="s">
        <v>10</v>
      </c>
      <c r="C100" t="s">
        <v>134</v>
      </c>
      <c r="D100" t="s">
        <v>26</v>
      </c>
      <c r="E100" s="3" t="str">
        <f>HYPERLINK("http://www.otzar.org/book.asp?628295","תלמוד בבלי &lt;שפה ברורה&gt; - ט (סוכה)")</f>
        <v>תלמוד בבלי &lt;שפה ברורה&gt; - ט (סוכה)</v>
      </c>
    </row>
    <row r="101" spans="1:5" x14ac:dyDescent="0.2">
      <c r="A101" t="s">
        <v>142</v>
      </c>
      <c r="B101" t="s">
        <v>10</v>
      </c>
      <c r="C101" t="s">
        <v>134</v>
      </c>
      <c r="D101" t="s">
        <v>26</v>
      </c>
      <c r="E101" s="3" t="str">
        <f>HYPERLINK("http://www.otzar.org/book.asp?628296","תלמוד בבלי &lt;שפה ברורה&gt; - י (ביצה)")</f>
        <v>תלמוד בבלי &lt;שפה ברורה&gt; - י (ביצה)</v>
      </c>
    </row>
    <row r="102" spans="1:5" x14ac:dyDescent="0.2">
      <c r="A102" t="s">
        <v>143</v>
      </c>
      <c r="B102" t="s">
        <v>10</v>
      </c>
      <c r="C102" t="s">
        <v>134</v>
      </c>
      <c r="D102" t="s">
        <v>26</v>
      </c>
      <c r="E102" s="3" t="str">
        <f>HYPERLINK("http://www.otzar.org/book.asp?628297","תלמוד בבלי &lt;שפה ברורה&gt; - יא (תענית)")</f>
        <v>תלמוד בבלי &lt;שפה ברורה&gt; - יא (תענית)</v>
      </c>
    </row>
    <row r="103" spans="1:5" x14ac:dyDescent="0.2">
      <c r="A103" t="s">
        <v>144</v>
      </c>
      <c r="B103" t="s">
        <v>10</v>
      </c>
      <c r="C103" t="s">
        <v>134</v>
      </c>
      <c r="D103" t="s">
        <v>26</v>
      </c>
      <c r="E103" s="3" t="str">
        <f>HYPERLINK("http://www.otzar.org/book.asp?628298","תלמוד בבלי &lt;שפה ברורה&gt; - יב (מגילה)")</f>
        <v>תלמוד בבלי &lt;שפה ברורה&gt; - יב (מגילה)</v>
      </c>
    </row>
    <row r="104" spans="1:5" x14ac:dyDescent="0.2">
      <c r="A104" t="s">
        <v>145</v>
      </c>
      <c r="B104" t="s">
        <v>10</v>
      </c>
      <c r="C104" t="s">
        <v>134</v>
      </c>
      <c r="D104" t="s">
        <v>26</v>
      </c>
      <c r="E104" s="3" t="str">
        <f>HYPERLINK("http://www.otzar.org/book.asp?628299","תלמוד בבלי &lt;שפה ברורה&gt; - יג (מועד קטן)")</f>
        <v>תלמוד בבלי &lt;שפה ברורה&gt; - יג (מועד קטן)</v>
      </c>
    </row>
    <row r="105" spans="1:5" x14ac:dyDescent="0.2">
      <c r="A105" t="s">
        <v>146</v>
      </c>
      <c r="B105" t="s">
        <v>10</v>
      </c>
      <c r="C105" t="s">
        <v>134</v>
      </c>
      <c r="D105" t="s">
        <v>26</v>
      </c>
      <c r="E105" s="3" t="str">
        <f>HYPERLINK("http://www.otzar.org/book.asp?628300","תלמוד בבלי &lt;שפה ברורה&gt; - יד (חגיגה)")</f>
        <v>תלמוד בבלי &lt;שפה ברורה&gt; - יד (חגיגה)</v>
      </c>
    </row>
    <row r="106" spans="1:5" x14ac:dyDescent="0.2">
      <c r="A106" t="s">
        <v>147</v>
      </c>
      <c r="B106" t="s">
        <v>10</v>
      </c>
      <c r="C106" t="s">
        <v>134</v>
      </c>
      <c r="D106" t="s">
        <v>26</v>
      </c>
      <c r="E106" s="3" t="str">
        <f>HYPERLINK("http://www.otzar.org/book.asp?628301","תלמוד בבלי &lt;שפה ברורה&gt; - טו (יבמות)")</f>
        <v>תלמוד בבלי &lt;שפה ברורה&gt; - טו (יבמות)</v>
      </c>
    </row>
    <row r="107" spans="1:5" x14ac:dyDescent="0.2">
      <c r="A107" t="s">
        <v>148</v>
      </c>
      <c r="B107" t="s">
        <v>10</v>
      </c>
      <c r="C107" t="s">
        <v>134</v>
      </c>
      <c r="D107" t="s">
        <v>26</v>
      </c>
      <c r="E107" s="3" t="str">
        <f>HYPERLINK("http://www.otzar.org/book.asp?628302","תלמוד בבלי &lt;שפה ברורה&gt; - טז (כתובות)")</f>
        <v>תלמוד בבלי &lt;שפה ברורה&gt; - טז (כתובות)</v>
      </c>
    </row>
    <row r="108" spans="1:5" x14ac:dyDescent="0.2">
      <c r="A108" t="s">
        <v>149</v>
      </c>
      <c r="B108" t="s">
        <v>10</v>
      </c>
      <c r="C108" t="s">
        <v>134</v>
      </c>
      <c r="D108" t="s">
        <v>26</v>
      </c>
      <c r="E108" s="3" t="str">
        <f>HYPERLINK("http://www.otzar.org/book.asp?628303","תלמוד בבלי &lt;שפה ברורה&gt; - יז (נדרים)")</f>
        <v>תלמוד בבלי &lt;שפה ברורה&gt; - יז (נדרים)</v>
      </c>
    </row>
    <row r="109" spans="1:5" x14ac:dyDescent="0.2">
      <c r="A109" t="s">
        <v>150</v>
      </c>
      <c r="B109" t="s">
        <v>10</v>
      </c>
      <c r="C109" t="s">
        <v>134</v>
      </c>
      <c r="D109" t="s">
        <v>26</v>
      </c>
      <c r="E109" s="3" t="str">
        <f>HYPERLINK("http://www.otzar.org/book.asp?628304","תלמוד בבלי &lt;שפה ברורה&gt; - יח (נזיר)")</f>
        <v>תלמוד בבלי &lt;שפה ברורה&gt; - יח (נזיר)</v>
      </c>
    </row>
    <row r="110" spans="1:5" x14ac:dyDescent="0.2">
      <c r="A110" t="s">
        <v>151</v>
      </c>
      <c r="B110" t="s">
        <v>10</v>
      </c>
      <c r="C110" t="s">
        <v>134</v>
      </c>
      <c r="D110" t="s">
        <v>26</v>
      </c>
      <c r="E110" s="3" t="str">
        <f>HYPERLINK("http://www.otzar.org/book.asp?628305","תלמוד בבלי &lt;שפה ברורה&gt; - יט (סוטה)")</f>
        <v>תלמוד בבלי &lt;שפה ברורה&gt; - יט (סוטה)</v>
      </c>
    </row>
    <row r="111" spans="1:5" x14ac:dyDescent="0.2">
      <c r="A111" t="s">
        <v>152</v>
      </c>
      <c r="B111" t="s">
        <v>10</v>
      </c>
      <c r="C111" t="s">
        <v>134</v>
      </c>
      <c r="D111" t="s">
        <v>26</v>
      </c>
      <c r="E111" s="3" t="str">
        <f>HYPERLINK("http://www.otzar.org/book.asp?628306","תלמוד בבלי &lt;שפה ברורה&gt; - כ (גיטין)")</f>
        <v>תלמוד בבלי &lt;שפה ברורה&gt; - כ (גיטין)</v>
      </c>
    </row>
    <row r="112" spans="1:5" x14ac:dyDescent="0.2">
      <c r="A112" t="s">
        <v>153</v>
      </c>
      <c r="B112" t="s">
        <v>10</v>
      </c>
      <c r="C112" t="s">
        <v>134</v>
      </c>
      <c r="D112" t="s">
        <v>26</v>
      </c>
      <c r="E112" s="3" t="str">
        <f>HYPERLINK("http://www.otzar.org/book.asp?628307","תלמוד בבלי &lt;שפה ברורה&gt; - כא (קידושין)")</f>
        <v>תלמוד בבלי &lt;שפה ברורה&gt; - כא (קידושין)</v>
      </c>
    </row>
    <row r="113" spans="1:5" x14ac:dyDescent="0.2">
      <c r="A113" t="s">
        <v>154</v>
      </c>
      <c r="B113" t="s">
        <v>10</v>
      </c>
      <c r="C113" t="s">
        <v>134</v>
      </c>
      <c r="D113" t="s">
        <v>26</v>
      </c>
      <c r="E113" s="3" t="str">
        <f>HYPERLINK("http://www.otzar.org/book.asp?628309","תלמוד בבלי &lt;שפה ברורה&gt; - כג (בבא מציעא)")</f>
        <v>תלמוד בבלי &lt;שפה ברורה&gt; - כג (בבא מציעא)</v>
      </c>
    </row>
    <row r="114" spans="1:5" x14ac:dyDescent="0.2">
      <c r="A114" t="s">
        <v>155</v>
      </c>
      <c r="B114" t="s">
        <v>10</v>
      </c>
      <c r="C114" t="s">
        <v>134</v>
      </c>
      <c r="D114" t="s">
        <v>26</v>
      </c>
      <c r="E114" s="3" t="str">
        <f>HYPERLINK("http://www.otzar.org/book.asp?628310","תלמוד בבלי &lt;שפה ברורה&gt; - כד (בבא בתרא)")</f>
        <v>תלמוד בבלי &lt;שפה ברורה&gt; - כד (בבא בתרא)</v>
      </c>
    </row>
    <row r="115" spans="1:5" x14ac:dyDescent="0.2">
      <c r="A115" t="s">
        <v>156</v>
      </c>
      <c r="B115" t="s">
        <v>10</v>
      </c>
      <c r="C115" t="s">
        <v>134</v>
      </c>
      <c r="D115" t="s">
        <v>26</v>
      </c>
      <c r="E115" s="3" t="str">
        <f>HYPERLINK("http://www.otzar.org/book.asp?628311","תלמוד בבלי &lt;שפה ברורה&gt; - כה (סנהדרין)")</f>
        <v>תלמוד בבלי &lt;שפה ברורה&gt; - כה (סנהדרין)</v>
      </c>
    </row>
    <row r="116" spans="1:5" x14ac:dyDescent="0.2">
      <c r="A116" t="s">
        <v>157</v>
      </c>
      <c r="B116" t="s">
        <v>10</v>
      </c>
      <c r="C116" t="s">
        <v>134</v>
      </c>
      <c r="D116" t="s">
        <v>26</v>
      </c>
      <c r="E116" s="3" t="str">
        <f>HYPERLINK("http://www.otzar.org/book.asp?628312","תלמוד בבלי &lt;שפה ברורה&gt; - כו (מכות)")</f>
        <v>תלמוד בבלי &lt;שפה ברורה&gt; - כו (מכות)</v>
      </c>
    </row>
    <row r="117" spans="1:5" x14ac:dyDescent="0.2">
      <c r="A117" t="s">
        <v>158</v>
      </c>
      <c r="B117" t="s">
        <v>10</v>
      </c>
      <c r="C117" t="s">
        <v>134</v>
      </c>
      <c r="D117" t="s">
        <v>26</v>
      </c>
      <c r="E117" s="3" t="str">
        <f>HYPERLINK("http://www.otzar.org/book.asp?628313","תלמוד בבלי &lt;שפה ברורה&gt; - כז (שבועות)")</f>
        <v>תלמוד בבלי &lt;שפה ברורה&gt; - כז (שבועות)</v>
      </c>
    </row>
    <row r="118" spans="1:5" x14ac:dyDescent="0.2">
      <c r="A118" t="s">
        <v>159</v>
      </c>
      <c r="B118" t="s">
        <v>10</v>
      </c>
      <c r="C118" t="s">
        <v>134</v>
      </c>
      <c r="D118" t="s">
        <v>26</v>
      </c>
      <c r="E118" s="3" t="str">
        <f>HYPERLINK("http://www.otzar.org/book.asp?628314","תלמוד בבלי &lt;שפה ברורה&gt; - כח (עבודה זרה)")</f>
        <v>תלמוד בבלי &lt;שפה ברורה&gt; - כח (עבודה זרה)</v>
      </c>
    </row>
    <row r="119" spans="1:5" x14ac:dyDescent="0.2">
      <c r="A119" t="s">
        <v>160</v>
      </c>
      <c r="B119" t="s">
        <v>10</v>
      </c>
      <c r="C119" t="s">
        <v>134</v>
      </c>
      <c r="D119" t="s">
        <v>26</v>
      </c>
      <c r="E119" s="3" t="str">
        <f>HYPERLINK("http://www.otzar.org/book.asp?628315","תלמוד בבלי &lt;שפה ברורה&gt; - כט (הוריות)")</f>
        <v>תלמוד בבלי &lt;שפה ברורה&gt; - כט (הוריות)</v>
      </c>
    </row>
    <row r="120" spans="1:5" x14ac:dyDescent="0.2">
      <c r="A120" t="s">
        <v>161</v>
      </c>
      <c r="B120" t="s">
        <v>10</v>
      </c>
      <c r="C120" t="s">
        <v>134</v>
      </c>
      <c r="D120" t="s">
        <v>26</v>
      </c>
      <c r="E120" s="3" t="str">
        <f>HYPERLINK("http://www.otzar.org/book.asp?628316","תלמוד בבלי &lt;שפה ברורה&gt; - ל (עדיות)")</f>
        <v>תלמוד בבלי &lt;שפה ברורה&gt; - ל (עדיות)</v>
      </c>
    </row>
    <row r="121" spans="1:5" x14ac:dyDescent="0.2">
      <c r="A121" t="s">
        <v>162</v>
      </c>
      <c r="B121" t="s">
        <v>10</v>
      </c>
      <c r="C121" t="s">
        <v>134</v>
      </c>
      <c r="D121" t="s">
        <v>26</v>
      </c>
      <c r="E121" s="3" t="str">
        <f>HYPERLINK("http://www.otzar.org/book.asp?628317","תלמוד בבלי &lt;שפה ברורה&gt; - לא (זבחים)")</f>
        <v>תלמוד בבלי &lt;שפה ברורה&gt; - לא (זבחים)</v>
      </c>
    </row>
    <row r="122" spans="1:5" x14ac:dyDescent="0.2">
      <c r="A122" t="s">
        <v>163</v>
      </c>
      <c r="B122" t="s">
        <v>10</v>
      </c>
      <c r="C122" t="s">
        <v>134</v>
      </c>
      <c r="D122" t="s">
        <v>26</v>
      </c>
      <c r="E122" s="3" t="str">
        <f>HYPERLINK("http://www.otzar.org/book.asp?628318","תלמוד בבלי &lt;שפה ברורה&gt; - לב (מנחות)")</f>
        <v>תלמוד בבלי &lt;שפה ברורה&gt; - לב (מנחות)</v>
      </c>
    </row>
    <row r="123" spans="1:5" x14ac:dyDescent="0.2">
      <c r="A123" t="s">
        <v>164</v>
      </c>
      <c r="B123" t="s">
        <v>10</v>
      </c>
      <c r="C123" t="s">
        <v>134</v>
      </c>
      <c r="D123" t="s">
        <v>26</v>
      </c>
      <c r="E123" s="3" t="str">
        <f>HYPERLINK("http://www.otzar.org/book.asp?628319","תלמוד בבלי &lt;שפה ברורה&gt; - לג (חולין א)")</f>
        <v>תלמוד בבלי &lt;שפה ברורה&gt; - לג (חולין א)</v>
      </c>
    </row>
    <row r="124" spans="1:5" x14ac:dyDescent="0.2">
      <c r="A124" t="s">
        <v>165</v>
      </c>
      <c r="B124" t="s">
        <v>10</v>
      </c>
      <c r="C124" t="s">
        <v>134</v>
      </c>
      <c r="D124" t="s">
        <v>26</v>
      </c>
      <c r="E124" s="3" t="str">
        <f>HYPERLINK("http://www.otzar.org/book.asp?628320","תלמוד בבלי &lt;שפה ברורה&gt; - לד (חולין ב)")</f>
        <v>תלמוד בבלי &lt;שפה ברורה&gt; - לד (חולין ב)</v>
      </c>
    </row>
    <row r="125" spans="1:5" x14ac:dyDescent="0.2">
      <c r="A125" t="s">
        <v>166</v>
      </c>
      <c r="B125" t="s">
        <v>10</v>
      </c>
      <c r="C125" t="s">
        <v>134</v>
      </c>
      <c r="D125" t="s">
        <v>26</v>
      </c>
      <c r="E125" s="3" t="str">
        <f>HYPERLINK("http://www.otzar.org/book.asp?628321","תלמוד בבלי &lt;שפה ברורה&gt; - לה (בכורות)")</f>
        <v>תלמוד בבלי &lt;שפה ברורה&gt; - לה (בכורות)</v>
      </c>
    </row>
    <row r="126" spans="1:5" x14ac:dyDescent="0.2">
      <c r="A126" t="s">
        <v>167</v>
      </c>
      <c r="B126" t="s">
        <v>10</v>
      </c>
      <c r="C126" t="s">
        <v>134</v>
      </c>
      <c r="D126" t="s">
        <v>26</v>
      </c>
      <c r="E126" s="3" t="str">
        <f>HYPERLINK("http://www.otzar.org/book.asp?628322","תלמוד בבלי &lt;שפה ברורה&gt; - לו (ערכין)")</f>
        <v>תלמוד בבלי &lt;שפה ברורה&gt; - לו (ערכין)</v>
      </c>
    </row>
    <row r="127" spans="1:5" x14ac:dyDescent="0.2">
      <c r="A127" t="s">
        <v>168</v>
      </c>
      <c r="B127" t="s">
        <v>10</v>
      </c>
      <c r="C127" t="s">
        <v>134</v>
      </c>
      <c r="D127" t="s">
        <v>26</v>
      </c>
      <c r="E127" s="3" t="str">
        <f>HYPERLINK("http://www.otzar.org/book.asp?628323","תלמוד בבלי &lt;שפה ברורה&gt; - לז (תמורה)")</f>
        <v>תלמוד בבלי &lt;שפה ברורה&gt; - לז (תמורה)</v>
      </c>
    </row>
    <row r="128" spans="1:5" x14ac:dyDescent="0.2">
      <c r="A128" t="s">
        <v>169</v>
      </c>
      <c r="B128" t="s">
        <v>10</v>
      </c>
      <c r="C128" t="s">
        <v>134</v>
      </c>
      <c r="D128" t="s">
        <v>26</v>
      </c>
      <c r="E128" s="3" t="str">
        <f>HYPERLINK("http://www.otzar.org/book.asp?628324","תלמוד בבלי &lt;שפה ברורה&gt; - לח (כריתות)")</f>
        <v>תלמוד בבלי &lt;שפה ברורה&gt; - לח (כריתות)</v>
      </c>
    </row>
    <row r="129" spans="1:5" x14ac:dyDescent="0.2">
      <c r="A129" t="s">
        <v>170</v>
      </c>
      <c r="B129" t="s">
        <v>10</v>
      </c>
      <c r="C129" t="s">
        <v>134</v>
      </c>
      <c r="D129" t="s">
        <v>26</v>
      </c>
      <c r="E129" s="3" t="str">
        <f>HYPERLINK("http://www.otzar.org/book.asp?628325","תלמוד בבלי &lt;שפה ברורה&gt; - לט (מעילה)")</f>
        <v>תלמוד בבלי &lt;שפה ברורה&gt; - לט (מעילה)</v>
      </c>
    </row>
    <row r="130" spans="1:5" x14ac:dyDescent="0.2">
      <c r="A130" t="s">
        <v>171</v>
      </c>
      <c r="B130" t="s">
        <v>10</v>
      </c>
      <c r="C130" t="s">
        <v>134</v>
      </c>
      <c r="D130" t="s">
        <v>26</v>
      </c>
      <c r="E130" s="3" t="str">
        <f>HYPERLINK("http://www.otzar.org/book.asp?628326","תלמוד בבלי &lt;שפה ברורה&gt; - מ (קנים)")</f>
        <v>תלמוד בבלי &lt;שפה ברורה&gt; - מ (קנים)</v>
      </c>
    </row>
    <row r="131" spans="1:5" x14ac:dyDescent="0.2">
      <c r="A131" t="s">
        <v>172</v>
      </c>
      <c r="B131" t="s">
        <v>10</v>
      </c>
      <c r="C131" t="s">
        <v>134</v>
      </c>
      <c r="D131" t="s">
        <v>26</v>
      </c>
      <c r="E131" s="3" t="str">
        <f>HYPERLINK("http://www.otzar.org/book.asp?628327","תלמוד בבלי &lt;שפה ברורה&gt; - מא (תמיד)")</f>
        <v>תלמוד בבלי &lt;שפה ברורה&gt; - מא (תמיד)</v>
      </c>
    </row>
    <row r="132" spans="1:5" x14ac:dyDescent="0.2">
      <c r="A132" t="s">
        <v>173</v>
      </c>
      <c r="B132" t="s">
        <v>10</v>
      </c>
      <c r="C132" t="s">
        <v>134</v>
      </c>
      <c r="D132" t="s">
        <v>26</v>
      </c>
      <c r="E132" s="3" t="str">
        <f>HYPERLINK("http://www.otzar.org/book.asp?628328","תלמוד בבלי &lt;שפה ברורה&gt; - מב (מדות)")</f>
        <v>תלמוד בבלי &lt;שפה ברורה&gt; - מב (מדות)</v>
      </c>
    </row>
    <row r="133" spans="1:5" x14ac:dyDescent="0.2">
      <c r="A133" t="s">
        <v>174</v>
      </c>
      <c r="B133" t="s">
        <v>10</v>
      </c>
      <c r="C133" t="s">
        <v>134</v>
      </c>
      <c r="D133" t="s">
        <v>26</v>
      </c>
      <c r="E133" s="3" t="str">
        <f>HYPERLINK("http://www.otzar.org/book.asp?628329","תלמוד בבלי &lt;שפה ברורה&gt; - מג (נדה)")</f>
        <v>תלמוד בבלי &lt;שפה ברורה&gt; - מג (נדה)</v>
      </c>
    </row>
    <row r="134" spans="1:5" x14ac:dyDescent="0.2">
      <c r="A134" t="s">
        <v>175</v>
      </c>
      <c r="B134" t="s">
        <v>10</v>
      </c>
      <c r="C134" t="s">
        <v>13</v>
      </c>
      <c r="D134" t="s">
        <v>8</v>
      </c>
      <c r="E134" s="3" t="str">
        <f>HYPERLINK("http://www.otzar.org/book.asp?602379","תלמוד בבלי מנוקד &lt;עוז והדר&gt; - 21 כר'")</f>
        <v>תלמוד בבלי מנוקד &lt;עוז והדר&gt; - 21 כר'</v>
      </c>
    </row>
    <row r="135" spans="1:5" x14ac:dyDescent="0.2">
      <c r="A135" t="s">
        <v>176</v>
      </c>
      <c r="B135" t="s">
        <v>10</v>
      </c>
      <c r="C135" t="s">
        <v>13</v>
      </c>
      <c r="D135" t="s">
        <v>8</v>
      </c>
      <c r="E135" s="3" t="str">
        <f>HYPERLINK("http://www.otzar.org/book.asp?602404","תלמוד ירושלמי &lt;עוז והדר&gt; - 36 כר'")</f>
        <v>תלמוד ירושלמי &lt;עוז והדר&gt; - 36 כר'</v>
      </c>
    </row>
    <row r="136" spans="1:5" x14ac:dyDescent="0.2">
      <c r="A136" t="s">
        <v>177</v>
      </c>
      <c r="B136" t="s">
        <v>178</v>
      </c>
      <c r="C136" t="s">
        <v>179</v>
      </c>
      <c r="D136" t="s">
        <v>8</v>
      </c>
      <c r="E136" s="3" t="str">
        <f>HYPERLINK("http://www.otzar.org/book.asp?602630","תפארת שלמה &lt;מהדורה חדשה&gt;  - מועדים")</f>
        <v>תפארת שלמה &lt;מהדורה חדשה&gt;  - מועדים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OTZARHLIST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</cp:lastModifiedBy>
  <dcterms:created xsi:type="dcterms:W3CDTF">2020-05-31T06:08:30Z</dcterms:created>
  <dcterms:modified xsi:type="dcterms:W3CDTF">2020-05-31T06:08:30Z</dcterms:modified>
</cp:coreProperties>
</file>